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4.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4.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5.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25" windowWidth="24240" windowHeight="5865" tabRatio="918" firstSheet="4" activeTab="13"/>
  </bookViews>
  <sheets>
    <sheet name="I BIMESTRE" sheetId="1" state="hidden" r:id="rId1"/>
    <sheet name="1. SUB. GENERAL " sheetId="2" r:id="rId2"/>
    <sheet name="2. SUB. CONOCIMIENTO DEL RIESGO" sheetId="3" r:id="rId3"/>
    <sheet name="3. SUB. REDUCCIÓN RIESGO" sheetId="4" r:id="rId4"/>
    <sheet name="4. SUB. MANEJO DE DESASTRES" sheetId="5" r:id="rId5"/>
    <sheet name="5. COOPERACIÓN INTERNACIONAL" sheetId="6" r:id="rId6"/>
    <sheet name="7. ADMINISTRATIVA " sheetId="7" r:id="rId7"/>
    <sheet name="6. GRUPO DE CONTRATACIÓN" sheetId="8" r:id="rId8"/>
    <sheet name="8. FINANCIERA" sheetId="9" r:id="rId9"/>
    <sheet name="9. GRUPO DE TALENTO HUMANO" sheetId="10" r:id="rId10"/>
    <sheet name="10. JURIDICA" sheetId="11" r:id="rId11"/>
    <sheet name="11. COMUNICACIONES " sheetId="12" r:id="rId12"/>
    <sheet name="12. PLANEACIÓN" sheetId="13" r:id="rId13"/>
    <sheet name="13. SEC GRAL " sheetId="14" r:id="rId14"/>
    <sheet name="Hoja2" sheetId="15" r:id="rId15"/>
  </sheets>
  <externalReferences>
    <externalReference r:id="rId18"/>
    <externalReference r:id="rId19"/>
  </externalReferences>
  <definedNames>
    <definedName name="__xlnm._FilterDatabase_1" localSheetId="1">#REF!</definedName>
    <definedName name="__xlnm._FilterDatabase_1" localSheetId="10">#REF!</definedName>
    <definedName name="__xlnm._FilterDatabase_1" localSheetId="11">#REF!</definedName>
    <definedName name="__xlnm._FilterDatabase_1" localSheetId="12">#REF!</definedName>
    <definedName name="__xlnm._FilterDatabase_1" localSheetId="13">#REF!</definedName>
    <definedName name="__xlnm._FilterDatabase_1" localSheetId="2">#REF!</definedName>
    <definedName name="__xlnm._FilterDatabase_1" localSheetId="4">#REF!</definedName>
    <definedName name="__xlnm._FilterDatabase_1" localSheetId="5">#REF!</definedName>
    <definedName name="__xlnm._FilterDatabase_1" localSheetId="7">#REF!</definedName>
    <definedName name="__xlnm._FilterDatabase_1" localSheetId="6">#REF!</definedName>
    <definedName name="__xlnm._FilterDatabase_1" localSheetId="8">#REF!</definedName>
    <definedName name="__xlnm._FilterDatabase_1" localSheetId="9">#REF!</definedName>
    <definedName name="__xlnm._FilterDatabase_1">#REF!</definedName>
    <definedName name="_xlnm._FilterDatabase" localSheetId="12" hidden="1">'12. PLANEACIÓN'!$A$15:$AQ$24</definedName>
    <definedName name="_xlnm._FilterDatabase" localSheetId="6" hidden="1">'7. ADMINISTRATIVA '!$A$15:$AO$75</definedName>
    <definedName name="_xlnm.Print_Area" localSheetId="1">'1. SUB. GENERAL '!$A$1:$AR$44</definedName>
    <definedName name="_xlnm.Print_Area" localSheetId="10">'10. JURIDICA'!$A$1:$AQ$41</definedName>
    <definedName name="_xlnm.Print_Area" localSheetId="11">'11. COMUNICACIONES '!$A$1:$AP$52</definedName>
    <definedName name="_xlnm.Print_Area" localSheetId="12">'12. PLANEACIÓN'!$A$1:$AQ$103</definedName>
    <definedName name="_xlnm.Print_Area" localSheetId="13">'13. SEC GRAL '!$A$1:$AR$49</definedName>
    <definedName name="_xlnm.Print_Area" localSheetId="2">'2. SUB. CONOCIMIENTO DEL RIESGO'!$A$2:$AF$83</definedName>
    <definedName name="_xlnm.Print_Area" localSheetId="3">'3. SUB. REDUCCIÓN RIESGO'!$A$1:$AI$81</definedName>
    <definedName name="_xlnm.Print_Area" localSheetId="4">'4. SUB. MANEJO DE DESASTRES'!$A$1:$AS$71</definedName>
    <definedName name="_xlnm.Print_Area" localSheetId="5">'5. COOPERACIÓN INTERNACIONAL'!$A$1:$AQ$44</definedName>
    <definedName name="_xlnm.Print_Area" localSheetId="7">'6. GRUPO DE CONTRATACIÓN'!$A$1:$AB$36</definedName>
    <definedName name="_xlnm.Print_Area" localSheetId="6">'7. ADMINISTRATIVA '!$A$1:$AS$75</definedName>
    <definedName name="_xlnm.Print_Area" localSheetId="8">'8. FINANCIERA'!$A$2:$AQ$52</definedName>
    <definedName name="_xlnm.Print_Area" localSheetId="9">'9. GRUPO DE TALENTO HUMANO'!$A$1:$AD$96</definedName>
    <definedName name="Componentes">'[1]EJEC. X COMPONENTE'!$C$24:$C$34</definedName>
  </definedNames>
  <calcPr fullCalcOnLoad="1"/>
</workbook>
</file>

<file path=xl/comments13.xml><?xml version="1.0" encoding="utf-8"?>
<comments xmlns="http://schemas.openxmlformats.org/spreadsheetml/2006/main">
  <authors>
    <author>Hellen Rojas</author>
    <author>Angela Roa</author>
  </authors>
  <commentList>
    <comment ref="D46" authorId="0">
      <text>
        <r>
          <rPr>
            <b/>
            <sz val="9"/>
            <rFont val="Tahoma"/>
            <family val="2"/>
          </rPr>
          <t>Hellen Rojas:</t>
        </r>
        <r>
          <rPr>
            <sz val="9"/>
            <rFont val="Tahoma"/>
            <family val="2"/>
          </rPr>
          <t xml:space="preserve">
ajustar año en sharepont 2016</t>
        </r>
      </text>
    </comment>
    <comment ref="D64" authorId="0">
      <text>
        <r>
          <rPr>
            <b/>
            <sz val="9"/>
            <rFont val="Tahoma"/>
            <family val="2"/>
          </rPr>
          <t>Hellen Rojas:</t>
        </r>
        <r>
          <rPr>
            <sz val="9"/>
            <rFont val="Tahoma"/>
            <family val="2"/>
          </rPr>
          <t xml:space="preserve">
Revisar redacción </t>
        </r>
      </text>
    </comment>
    <comment ref="F73" authorId="1">
      <text>
        <r>
          <rPr>
            <b/>
            <sz val="9"/>
            <rFont val="Tahoma"/>
            <family val="2"/>
          </rPr>
          <t>Angela Roa:</t>
        </r>
        <r>
          <rPr>
            <sz val="9"/>
            <rFont val="Tahoma"/>
            <family val="2"/>
          </rPr>
          <t xml:space="preserve">
Pendiente hasta aprobación de Plan. 
</t>
        </r>
      </text>
    </comment>
    <comment ref="D78" authorId="0">
      <text>
        <r>
          <rPr>
            <b/>
            <sz val="9"/>
            <rFont val="Tahoma"/>
            <family val="2"/>
          </rPr>
          <t>Hellen Rojas:</t>
        </r>
        <r>
          <rPr>
            <sz val="9"/>
            <rFont val="Tahoma"/>
            <family val="2"/>
          </rPr>
          <t xml:space="preserve">
revisar redacción en sharepoint </t>
        </r>
      </text>
    </comment>
    <comment ref="F78" authorId="1">
      <text>
        <r>
          <rPr>
            <b/>
            <sz val="9"/>
            <rFont val="Tahoma"/>
            <family val="2"/>
          </rPr>
          <t>Angela Roa:</t>
        </r>
        <r>
          <rPr>
            <sz val="9"/>
            <rFont val="Tahoma"/>
            <family val="2"/>
          </rPr>
          <t xml:space="preserve">
Pendiente hasta aprobación de Plan. 
</t>
        </r>
      </text>
    </comment>
  </commentList>
</comments>
</file>

<file path=xl/comments14.xml><?xml version="1.0" encoding="utf-8"?>
<comments xmlns="http://schemas.openxmlformats.org/spreadsheetml/2006/main">
  <authors>
    <author>Angela Roa</author>
  </authors>
  <commentList>
    <comment ref="E17" authorId="0">
      <text>
        <r>
          <rPr>
            <b/>
            <sz val="9"/>
            <rFont val="Tahoma"/>
            <family val="2"/>
          </rPr>
          <t>Angela Roa:</t>
        </r>
        <r>
          <rPr>
            <sz val="9"/>
            <rFont val="Tahoma"/>
            <family val="2"/>
          </rPr>
          <t xml:space="preserve">
cuantos sectores son..
Minambiente - Mintrabajo - MinSalud - Minvivienda - DNP </t>
        </r>
      </text>
    </comment>
  </commentList>
</comments>
</file>

<file path=xl/comments2.xml><?xml version="1.0" encoding="utf-8"?>
<comments xmlns="http://schemas.openxmlformats.org/spreadsheetml/2006/main">
  <authors>
    <author>Carmen Lorena Chavez</author>
  </authors>
  <commentList>
    <comment ref="D28" authorId="0">
      <text>
        <r>
          <rPr>
            <b/>
            <sz val="9"/>
            <rFont val="Tahoma"/>
            <family val="2"/>
          </rPr>
          <t>Carmen Lorena Chavez:</t>
        </r>
        <r>
          <rPr>
            <sz val="9"/>
            <rFont val="Tahoma"/>
            <family val="2"/>
          </rPr>
          <t xml:space="preserve">
Actividad liderada desde la SRR</t>
        </r>
      </text>
    </comment>
  </commentList>
</comments>
</file>

<file path=xl/comments3.xml><?xml version="1.0" encoding="utf-8"?>
<comments xmlns="http://schemas.openxmlformats.org/spreadsheetml/2006/main">
  <authors>
    <author>Lady Paola Cubides</author>
  </authors>
  <commentList>
    <comment ref="D56" authorId="0">
      <text>
        <r>
          <rPr>
            <b/>
            <sz val="9"/>
            <rFont val="Tahoma"/>
            <family val="2"/>
          </rPr>
          <t>Lady Paola Cubides:</t>
        </r>
        <r>
          <rPr>
            <sz val="9"/>
            <rFont val="Tahoma"/>
            <family val="2"/>
          </rPr>
          <t xml:space="preserve">
dependemos de concepto juridico
</t>
        </r>
      </text>
    </comment>
  </commentList>
</comments>
</file>

<file path=xl/comments4.xml><?xml version="1.0" encoding="utf-8"?>
<comments xmlns="http://schemas.openxmlformats.org/spreadsheetml/2006/main">
  <authors>
    <author>Miguel Angel Angulo</author>
    <author>RC</author>
  </authors>
  <commentList>
    <comment ref="I53" authorId="0">
      <text>
        <r>
          <rPr>
            <sz val="9"/>
            <rFont val="Tahoma"/>
            <family val="2"/>
          </rPr>
          <t>Se solicita eliminar</t>
        </r>
      </text>
    </comment>
    <comment ref="AF25" authorId="1">
      <text>
        <r>
          <rPr>
            <b/>
            <sz val="9"/>
            <rFont val="Tahoma"/>
            <family val="2"/>
          </rPr>
          <t>RC:</t>
        </r>
        <r>
          <rPr>
            <sz val="9"/>
            <rFont val="Tahoma"/>
            <family val="2"/>
          </rPr>
          <t xml:space="preserve">
Pendiente 200mm para CONPES Armero.
</t>
        </r>
      </text>
    </comment>
  </commentList>
</comments>
</file>

<file path=xl/comments7.xml><?xml version="1.0" encoding="utf-8"?>
<comments xmlns="http://schemas.openxmlformats.org/spreadsheetml/2006/main">
  <authors>
    <author>Hellen Rojas</author>
  </authors>
  <commentList>
    <comment ref="D46" authorId="0">
      <text>
        <r>
          <rPr>
            <b/>
            <sz val="9"/>
            <rFont val="Tahoma"/>
            <family val="2"/>
          </rPr>
          <t>Hellen Rojas:</t>
        </r>
        <r>
          <rPr>
            <sz val="9"/>
            <rFont val="Tahoma"/>
            <family val="2"/>
          </rPr>
          <t xml:space="preserve">
Revisar si es mensual o bimestral </t>
        </r>
      </text>
    </comment>
  </commentList>
</comments>
</file>

<file path=xl/sharedStrings.xml><?xml version="1.0" encoding="utf-8"?>
<sst xmlns="http://schemas.openxmlformats.org/spreadsheetml/2006/main" count="4097" uniqueCount="1790">
  <si>
    <t>FORMATO DE PLAN DE ACCIÓN</t>
  </si>
  <si>
    <t>CODIGO:
FR-1300-PE-01</t>
  </si>
  <si>
    <t>Versión 03</t>
  </si>
  <si>
    <t>PLANEACIÓN ESTRATEGICA</t>
  </si>
  <si>
    <t>UNIDAD NACIONAL PARA LA GESTIÓN DEL RIESGO DE DESASTRES - UNGRD-</t>
  </si>
  <si>
    <t>UNIDAD NACIONAL PARA LA GESTIÓN DEL RIESGO DE DESASTRES - UNGRD
SEGUIMIENTO BIMESTRE</t>
  </si>
  <si>
    <t>PRESIDENCIA DE LA REPÚBLICA</t>
  </si>
  <si>
    <t>PLAN DE ACCIÓN - PROGRAMACIÓN ACTIVIDADES</t>
  </si>
  <si>
    <t>DEPENDENCIA / ÁREA</t>
  </si>
  <si>
    <t>SUBDIRECCIÓN GENERAL</t>
  </si>
  <si>
    <t>EJE</t>
  </si>
  <si>
    <t>A. FORTALECIMIENTO DE LA GOBERNABILIDAD Y EL DESARROLLO DEL SNGRD</t>
  </si>
  <si>
    <t>No</t>
  </si>
  <si>
    <t>LÍNEA DE ACCIÓN</t>
  </si>
  <si>
    <t>ESTRATEGIA</t>
  </si>
  <si>
    <t>ACTIVIDAD 2017</t>
  </si>
  <si>
    <t>UNIDAD MEDIDA</t>
  </si>
  <si>
    <t>CANT</t>
  </si>
  <si>
    <t>INDICADOR</t>
  </si>
  <si>
    <t>RESPONSABLE</t>
  </si>
  <si>
    <t>PESO DE LA ACTIVIDAD</t>
  </si>
  <si>
    <t>FUENTE DE VERIFICACIÓN POR PRODUCTO</t>
  </si>
  <si>
    <t>FECHA 
INICIO</t>
  </si>
  <si>
    <t>FECHA TERMINACIÓN</t>
  </si>
  <si>
    <t>ENE</t>
  </si>
  <si>
    <t>FEB</t>
  </si>
  <si>
    <t>MAR</t>
  </si>
  <si>
    <t>ABR</t>
  </si>
  <si>
    <t>MAY</t>
  </si>
  <si>
    <t>JUN</t>
  </si>
  <si>
    <t>JUL</t>
  </si>
  <si>
    <t>AGO</t>
  </si>
  <si>
    <t>SEP</t>
  </si>
  <si>
    <t>OCT</t>
  </si>
  <si>
    <t>NOV</t>
  </si>
  <si>
    <t>DIC</t>
  </si>
  <si>
    <t>TOTAL</t>
  </si>
  <si>
    <t>PRESUPUESTO PROGRAMADO</t>
  </si>
  <si>
    <t>PRESUPUESTO APROBADO</t>
  </si>
  <si>
    <t xml:space="preserve">FUENTES DE FINANCIACIÓN </t>
  </si>
  <si>
    <t>META BIMESTRE</t>
  </si>
  <si>
    <t>META ANUAL</t>
  </si>
  <si>
    <t>% META ANUAL</t>
  </si>
  <si>
    <t>RESULTADO BIMESTRE</t>
  </si>
  <si>
    <t>META ACUMULADA BIMESTRE</t>
  </si>
  <si>
    <t>% META ACUMULADA BIMESTRE</t>
  </si>
  <si>
    <t>PRESUPUESTO EJECUTADO BIMESTRE</t>
  </si>
  <si>
    <t>% PRESUPUESTO EJECUTADO</t>
  </si>
  <si>
    <t>PRESUPUESTO ACUMULADO BIMESTRES (AÑO)</t>
  </si>
  <si>
    <t>PRESUPUESTO  % ACUMULADO BIMESTRES (AÑO)</t>
  </si>
  <si>
    <t>AVANCES</t>
  </si>
  <si>
    <t>DIFICULTADES O RETRAZOS</t>
  </si>
  <si>
    <t>INDICADOR CUMPLIMIENTO</t>
  </si>
  <si>
    <t>Incorporación de los sectores en los Comités Nacionales para la Gestión del Riesgo.</t>
  </si>
  <si>
    <t>Coordinar el comité interinstitucional de accidentes graves</t>
  </si>
  <si>
    <t xml:space="preserve">Reuniones </t>
  </si>
  <si>
    <t>Jessica Giraldo</t>
  </si>
  <si>
    <t xml:space="preserve">Listados de asistencias, Actas de reunión. </t>
  </si>
  <si>
    <t>Reuniones</t>
  </si>
  <si>
    <t>Listados de asistencias, Actas de reunión., presentación.</t>
  </si>
  <si>
    <t>Fortalecimiento de las políticas del SNGRD</t>
  </si>
  <si>
    <t>Reportar el avance de ejecución física, financiera y de gestión del Proyecto de Fortalecimiento de políticas e instrumentos financiero del SNGRD.</t>
  </si>
  <si>
    <t>Alba Ximena Garcia</t>
  </si>
  <si>
    <t>Ficha seguimeinto e información arrojada por el SPI</t>
  </si>
  <si>
    <t>Actualizar el documento perfil del Proyecto de Fortalecimiento de políticas e instrumentos financiero del SNGRD.</t>
  </si>
  <si>
    <t>No de documentos elaborados / No de documentos meta</t>
  </si>
  <si>
    <t>Documento perfil actualizado.</t>
  </si>
  <si>
    <t xml:space="preserve">Agendas Estrátegicas Sectoriales </t>
  </si>
  <si>
    <t>Concertar los contenidos específicos de las agendas sectoriales de acuerdo a las competencias del sector en el marco del PNGRD.</t>
  </si>
  <si>
    <t>Documentos y listados de asistencia.</t>
  </si>
  <si>
    <t>INVERSIÓN</t>
  </si>
  <si>
    <t>Efectuar el seguimiento y evaluación de las agendas sectoriales</t>
  </si>
  <si>
    <t>Documento de seguimiento y listados de asistencia</t>
  </si>
  <si>
    <t>Programa de acompañamiento sectorial para la implementación del componente programático del PNGRD</t>
  </si>
  <si>
    <t>Implementar el programa de acompañamiento con la participación de los sectores que participaron en la concertación del PNGRD.</t>
  </si>
  <si>
    <t>Documento de acompañamiento y listas de asistencia.</t>
  </si>
  <si>
    <t>Modelo de Seguimiento y evaluación al PNGRD</t>
  </si>
  <si>
    <t>Socializar y ajustar el documento de modelo de seguimiento y evaluación del PNGRD para la vigencia.</t>
  </si>
  <si>
    <t>Seguimiento</t>
  </si>
  <si>
    <t>No. Documento de modelo de seguimiento ajustado / No. documento meta</t>
  </si>
  <si>
    <t>Jorge Castro</t>
  </si>
  <si>
    <t>Documento de seguimiento y listas de asistencia de socialización</t>
  </si>
  <si>
    <t>No. de lineas bases elaborados / No. lineas base meta</t>
  </si>
  <si>
    <t>Fichas de lineas base.</t>
  </si>
  <si>
    <t>Adelantar el monitoreo de información reportada que será insumo del documento semestral de seguimiento del PNGRD.</t>
  </si>
  <si>
    <t>Documento</t>
  </si>
  <si>
    <t>No. de documentos elaborados / No. de documentos meta</t>
  </si>
  <si>
    <t>Elaborar el informe de seguimiento y evaluación al PNGRD</t>
  </si>
  <si>
    <t>Documento de seguimiento al PNGRD.</t>
  </si>
  <si>
    <t>Socializar el  documento de seguimiento y evaluación al PNGRD con actores del SNGRD.</t>
  </si>
  <si>
    <t>No. de reuniones realizadas / No. de reuniones meta</t>
  </si>
  <si>
    <t>Lista de asistencia</t>
  </si>
  <si>
    <t>TOTAL LÍNEA DE ACCIÓN</t>
  </si>
  <si>
    <t>Actualización del Plan Nacional de Contingencia contra derrames de hidrocarburos, derivados y otras sustancias nocivas en aguas marinas.</t>
  </si>
  <si>
    <t>Documento borrador de la actualización del PNC</t>
  </si>
  <si>
    <t>-</t>
  </si>
  <si>
    <t>Fortalecimiento de la capacidad institucional de los actores del Sistema Nacional de Gestión del Riesgo de Desastres -
SNGRD</t>
  </si>
  <si>
    <t>Fortalecimiento de Asistencia técnica mediante el diseño de una modalidad de acompañamiento integral tanto a entidades territoriales como a sectores.</t>
  </si>
  <si>
    <t>Reportar el avance de ejecución física, financiera y de gestión del proyecto de inversión de Asistencia Técnica a las entidades territoriales en la implementación de los componentes del SNGRD de acuerdo con lo establecido en la Ley 1523 de 2012 (2016-2018)</t>
  </si>
  <si>
    <t>Lady Milena Parra</t>
  </si>
  <si>
    <t>Actualizar el documento perfil del proyecto de inversión de Asistencia Técnica a las entidades territoriales en la implementación de los componentes del SNGRD de acuerdo con lo establecido en la Ley 1523 de 2012 (2016-2018)</t>
  </si>
  <si>
    <t>Documento perfil del proyecto de inversión de Asistencia Técnica a las entidades territoriales</t>
  </si>
  <si>
    <t>TOTAL EJE</t>
  </si>
  <si>
    <t>E. FORTALECIMIENTO INSTITUCIONAL DE LA UNGRD</t>
  </si>
  <si>
    <t>ACTIVIDAD</t>
  </si>
  <si>
    <t>FUENTE DE VERIFICACIÓN</t>
  </si>
  <si>
    <t xml:space="preserve">FUENTE DE FINANCIACIÓN </t>
  </si>
  <si>
    <t>Sistema Integrado de Planeación y Gestión</t>
  </si>
  <si>
    <t>Asistir a las reuniones del equipo del líderes SIPLAG</t>
  </si>
  <si>
    <t>Listados de asistencia a las reuniones</t>
  </si>
  <si>
    <t>Realizar reuniones de retroalimentación al interior de cada una de las dependecias frente a los avances de la implementación del SIPLAG</t>
  </si>
  <si>
    <t>Socialización de la implementación del SIPLAG</t>
  </si>
  <si>
    <t>Buen Gobierno</t>
  </si>
  <si>
    <t>Plan anticorrupción y de atención al ciudadano.</t>
  </si>
  <si>
    <t>OFICINA ASESORA JURÍDICA</t>
  </si>
  <si>
    <t>PRESUPUESTO APROBADO POR PLAN DE ADQUISICIONES</t>
  </si>
  <si>
    <t>Fortalecimiento de la implementacion de la Política Nacional para la Gestión del Riesgo de Desastres</t>
  </si>
  <si>
    <t>Reglamentación del Fondo Nacional de Gestión del Riesgo de Desastres - FNGRD /  Reglamentación de la Ley 1523 de 2012</t>
  </si>
  <si>
    <t>Realizar el tramite frente a la presidencia de la República del Decreto de Reglamentación del Fondo.</t>
  </si>
  <si>
    <t>Decreto</t>
  </si>
  <si>
    <t>Entrega del Decreto de reglamentación del Fondo / Decreto de FNGRD Programado</t>
  </si>
  <si>
    <t xml:space="preserve">Javier Fernando Cabrebra </t>
  </si>
  <si>
    <t>Decreto de reglamentación</t>
  </si>
  <si>
    <t>Reglamentación de la Ley 1523 de 2012.</t>
  </si>
  <si>
    <t>Reglamentar el artículo 42 de la Ley 1523 de 2013</t>
  </si>
  <si>
    <t xml:space="preserve">Reglamento </t>
  </si>
  <si>
    <t>Entrega de reglamentación de Art 42 / Reglamentación de Art 42 Requerida</t>
  </si>
  <si>
    <t>Gustavo Paz</t>
  </si>
  <si>
    <t>Articulo reglamentado</t>
  </si>
  <si>
    <t>ACTIVIDADES 2017</t>
  </si>
  <si>
    <t>Apoyo jurídico eficiente</t>
  </si>
  <si>
    <t>Asesoramiento jurídico eficiente a la Dirección y sus dependencias.</t>
  </si>
  <si>
    <t>Participar en la elaboración, preparar y revisar documentos de contenido jurídico, proyectos de reglamento, manuales, actos adminsitrativos y de ley,  y en general, trabajos especificados que sean asignados por la Dirección General.</t>
  </si>
  <si>
    <t>Documentos de contenido jurídico</t>
  </si>
  <si>
    <t>No de documentos de contenido juridico atendidas por la OAJ / No de documentos de contenido jurídico solicitados</t>
  </si>
  <si>
    <t>Carlos Fernando Lopez
Gisela Daza
Diego Manjarrez
Olga Lucia Moreno
Luis Arturo Marquz
Gustavo Paz</t>
  </si>
  <si>
    <t>Consecutivos OAJ 2017</t>
  </si>
  <si>
    <t>Elaboración de estudios y conceptos jurídicos de proyectos de Ley o actos administrativos.</t>
  </si>
  <si>
    <t>Elaboración de conceptos jurídicos requeridos tanto internamente como externamente.</t>
  </si>
  <si>
    <t>Conceptos jurídicos</t>
  </si>
  <si>
    <t>No de conceptos jurídicos atendidos por la OAJ / No de  conceptos jurídicos solicitados</t>
  </si>
  <si>
    <t>Políticas de prevención de daño antijurídico.</t>
  </si>
  <si>
    <t>Seguimiento a la politica de prevención de daño antijuridico presentada.</t>
  </si>
  <si>
    <t>Informe Seguimiento</t>
  </si>
  <si>
    <t>Informe de seguimiento a la política de prevención de daño antijurídico Realizado / Informe de seguimiento a la política de prevención de daño antijurídico Programado</t>
  </si>
  <si>
    <t>Informe, Carpeta Política de prevensión del daño antijurídico</t>
  </si>
  <si>
    <t xml:space="preserve">Defensa judicial eficiente. </t>
  </si>
  <si>
    <t>Atender las peticiones y consultas efectuadas ante la Oficina Asesora Jurídica en los términos legales establecidos.</t>
  </si>
  <si>
    <t>Respuestas a peticiones y consultas</t>
  </si>
  <si>
    <t xml:space="preserve">No de consultas atendidas por la OAJ con oportunidad/ No de consultas recibidas por la OAJ </t>
  </si>
  <si>
    <t>Matriz: 
Ruta:Jurídica/1.Kelly Gómez/Indicadores</t>
  </si>
  <si>
    <t>Atender oportunamente las acciones judiciales (promovidos por la UNGRD o en contra de ella).</t>
  </si>
  <si>
    <t xml:space="preserve">Acciones Judiciales </t>
  </si>
  <si>
    <t xml:space="preserve">No de acciones judiciales atendidas por la OAJ dentro del término oportuno /  No de acciones judiciales recibidas por la OAJ </t>
  </si>
  <si>
    <t>Carlos Fernando Lopez
Gisela Daza
Diego Manjarrez
Luis Arturo Marquz
Gustavo Paz</t>
  </si>
  <si>
    <t>Base de datos de Tutelas OAJ - SNIGRD - eKOGUI</t>
  </si>
  <si>
    <t>Atender de manera eficiente las solicitudes que provienen de las áreas con respecto a los incumplimientos Contractuales</t>
  </si>
  <si>
    <t xml:space="preserve">Incumplimientos </t>
  </si>
  <si>
    <t xml:space="preserve">No de Incumplimientos Atendidos / No de Incumplimientos reportados a OAJ </t>
  </si>
  <si>
    <t>Olga Lucia Moreno</t>
  </si>
  <si>
    <t xml:space="preserve">Carpetas de Incumplimiento, Matriz De Incumplimientos </t>
  </si>
  <si>
    <t>Gestión estratégica</t>
  </si>
  <si>
    <t>Planes de mejoramiento de la entidad</t>
  </si>
  <si>
    <t>Elabración de Planes de Mejoramiento de acuerdo a las observaciones realizadas por los entes de control y la Oficina de Control Interno</t>
  </si>
  <si>
    <t>No. De acciones de mejoramiento/ No. De hallazgos</t>
  </si>
  <si>
    <t>Kelly Gomez</t>
  </si>
  <si>
    <t>General/S1PLAG/Acciones</t>
  </si>
  <si>
    <t>Efectuar seguimiento a las actividades propuestas en los Planes de Mejoramiento establecidos</t>
  </si>
  <si>
    <t>Efectuar seguimiento a las actividades propuestas en los Planes de Mejoramiento establecidos.</t>
  </si>
  <si>
    <t>Porcentaje</t>
  </si>
  <si>
    <t>No. Acciones cerradas / No. Acciones Formuladas en Planes de Mejoramiento</t>
  </si>
  <si>
    <t>Asistir a las reuniones mensuales del equipo del líderes SIPLAG</t>
  </si>
  <si>
    <t>Asistir a las reuniones mensuales del equipo del líderes SIPLAG.</t>
  </si>
  <si>
    <t>No de reuniones asistidas / No de reuniones solicitadas</t>
  </si>
  <si>
    <t>Realizar reuniones de retroalimentación al interior de cada una de las dependecias frente a los avances de la implementación del SIPLAG.</t>
  </si>
  <si>
    <t xml:space="preserve">No de reuniones desarrolladas / No de reuniones convocadas </t>
  </si>
  <si>
    <t>Liderar el cargue en la plataforma Neogestión de la medición de los indicadores de gestión de cada uno de los procesos establecidos por la oficina, de acuerdo a la periodicidad definida en la fichas de indicadores</t>
  </si>
  <si>
    <t>Liderar el cargue en la plataforma Neogestión de la medición de los indicadores de gestión de cada uno de los procesos establecidos por la oficina, de acuerdo a la periodicidad definida en las fichas de indicadores.</t>
  </si>
  <si>
    <t>Indicadores</t>
  </si>
  <si>
    <t>No. Indicadores reportados / No. Indicadores requeridos</t>
  </si>
  <si>
    <t>Indicadores actualizados en la plataforma de Neogestión</t>
  </si>
  <si>
    <t>Seguimientos</t>
  </si>
  <si>
    <t>GRUPO DE APOYO FINANCIERO Y CONTABLE</t>
  </si>
  <si>
    <t>Administración eficiente del Fondo Nacional de Gestión del Riesgo</t>
  </si>
  <si>
    <t>Elaborar reportes, informes o tableros de control presupuestal de las subcuentas del FNGRD</t>
  </si>
  <si>
    <t>Número</t>
  </si>
  <si>
    <t>No. de reportes realizados/ No. de reportes Programados</t>
  </si>
  <si>
    <t>Documento físico y magnético de los Reportes e Informes</t>
  </si>
  <si>
    <t>Elaborar las estadísticas de los pagos del FNGRD</t>
  </si>
  <si>
    <t>Informe comportamiento pagos en la fiduciaria</t>
  </si>
  <si>
    <t xml:space="preserve">Seguimiento y cruce rendimientos financieros vs comisión fiduciaria </t>
  </si>
  <si>
    <t>N° de informes presentados/N° de informes programados</t>
  </si>
  <si>
    <t>Documento físico y magnético Informe de cruce</t>
  </si>
  <si>
    <t>Seguimiento y control del  informe de gestión fiduciario vs registro presupuestal del FNGRD</t>
  </si>
  <si>
    <t>Informe escrito</t>
  </si>
  <si>
    <t>Revisión y actualización de la documentación de gestión operacional del FNGRD</t>
  </si>
  <si>
    <t>No. De documentos Actualizados / No. De documentos programados por actualizar</t>
  </si>
  <si>
    <t>Actualizaciones de procedimientos, Caracterización, Formatos y Matriz de indicadores.</t>
  </si>
  <si>
    <t>Eficiencia en la ejecución financiera</t>
  </si>
  <si>
    <t>Ejecución y Seguimiento a la ejecución y planificación presupuestal.</t>
  </si>
  <si>
    <t>Elaborar informes de ejecución presupuestal</t>
  </si>
  <si>
    <t>Patricia Gallego</t>
  </si>
  <si>
    <t>Realizar seguimiento a conciliaciones entre CDP's y compromisos.</t>
  </si>
  <si>
    <t>No. De conciliaciones realizadas/No. De conciliaciones Programadas</t>
  </si>
  <si>
    <t>Informe de conciliación</t>
  </si>
  <si>
    <t>Realizar seguimiento a conciliaciones entre compromisos vs obligaciones</t>
  </si>
  <si>
    <t>Elaboración del Programa Anual Mensualizado de Caja - PAC.</t>
  </si>
  <si>
    <t>Elaboracion Plan Anual mensualizado para Distribucion de PAC año 2018</t>
  </si>
  <si>
    <t>N° de PAC anual elaborados/N° de PAC anual Programados</t>
  </si>
  <si>
    <t>Maria Ortíz</t>
  </si>
  <si>
    <t>Formato PAC de Ministerio de Hacienda y Reporte de Distribución de PAC/Saldos de PAC Detallada</t>
  </si>
  <si>
    <t>Elaborar la programación del PAC Mensual</t>
  </si>
  <si>
    <t>N° de PAC mensual elaborados/N° de PAC mensual Programados</t>
  </si>
  <si>
    <t>Formato de Acta de Consolidacion CÓDIGO: FR-1605-GF-36</t>
  </si>
  <si>
    <t>Seguimiento a la ejecución de pac con anterioridad al cierre de mes</t>
  </si>
  <si>
    <t>No. de seguimientos realizados/No. de seguimientos Programados</t>
  </si>
  <si>
    <t>Lorena Sanchez</t>
  </si>
  <si>
    <t xml:space="preserve">Correo electrónico a dependencias </t>
  </si>
  <si>
    <t>Informar resultado ejecución de pac a dependencias</t>
  </si>
  <si>
    <t>No. de informes Realizados/ No. de informes Programados</t>
  </si>
  <si>
    <t>Fortalecimiento del apoyo financiero y contable</t>
  </si>
  <si>
    <t>Información financiera oportuna para la toma de decisiones.</t>
  </si>
  <si>
    <t>Elaborar el Balance General con corte mensual</t>
  </si>
  <si>
    <t>No. De Balances Mensuales elaborados / No. De Balances Mensuales  Programados</t>
  </si>
  <si>
    <t>Documento firmado y publicado</t>
  </si>
  <si>
    <t>Elaborar el balance general de la UNGRD de la vigencia 2016</t>
  </si>
  <si>
    <t>Número de Balance elaborado / Número de Balance Programado</t>
  </si>
  <si>
    <t>Elaborar el Estado de Situación Financiera de Apertura (NICSP)</t>
  </si>
  <si>
    <t>Número de estado financiero elaborado / Número de estado financiero  Programado</t>
  </si>
  <si>
    <t>Documento firmado</t>
  </si>
  <si>
    <t>Reportes CHIP transmitidos/Reportes CHIP programados</t>
  </si>
  <si>
    <t>Reporte saldos y movimientos
Reporte Operaciones Recíprocas
Notas Específicas</t>
  </si>
  <si>
    <t>Elaborar informes de análisis financiero anual/trimestral</t>
  </si>
  <si>
    <t>Número de informes Realizados / Número de informes Programados</t>
  </si>
  <si>
    <t>Informe análisis financiero</t>
  </si>
  <si>
    <t>Sistemas de información para manejo presupuestal eficiente, eficaz y efectivo.</t>
  </si>
  <si>
    <t>Seguimiento y control para la efectividad de operación del sistema Fidusap</t>
  </si>
  <si>
    <t>No. de actualización realizadas / No. De actualizaciones programadas</t>
  </si>
  <si>
    <t>Informe de actualización</t>
  </si>
  <si>
    <t>31/06/2017</t>
  </si>
  <si>
    <t>Direccionamiento de procedimientos de la cadena presupuestal.</t>
  </si>
  <si>
    <t>Realizar jornadas de actualización en tematicas financieras</t>
  </si>
  <si>
    <t>No. de jornadas realizadas / No. De jornadas programadas</t>
  </si>
  <si>
    <t>Informes de jornadas de actualización</t>
  </si>
  <si>
    <t>Gestión Estratégica</t>
  </si>
  <si>
    <t>Planes de mejoramiento de la entidad.</t>
  </si>
  <si>
    <t>Revisión y actualización procedimientos, caracterización e indicadores de gestión</t>
  </si>
  <si>
    <t>No. de revisiones realizadas/ No. de revisiones programadas</t>
  </si>
  <si>
    <t>Lorena Sanchez / Patricia Gallego</t>
  </si>
  <si>
    <t>Documento de actualización SIPLAG</t>
  </si>
  <si>
    <t>Elaborar plan de mejoramiento de la evaluación de control interno contable</t>
  </si>
  <si>
    <t>No. de planes de mejoramiento realizados/ No. de planes de mejoramiento programados</t>
  </si>
  <si>
    <t>Plan de mejoramiento</t>
  </si>
  <si>
    <t>Sistema Integrado de Planeación y Gestión.</t>
  </si>
  <si>
    <t>Asistir a las reuniones del equipo del líderes SIPLAG y socializar el resultado al interior del grupo</t>
  </si>
  <si>
    <t>No. De reuniones a las que asiste / No. De reuniones Programadas</t>
  </si>
  <si>
    <t>Informe y planilla de asistencia</t>
  </si>
  <si>
    <t>Registrar indicadores de gestión en la herramienta de neo-gestión</t>
  </si>
  <si>
    <t>No. de Indicadores del proceso actualizados / No. de Indicadores del proceso programados</t>
  </si>
  <si>
    <t>Reporte neo-gestión</t>
  </si>
  <si>
    <t>Actualización del mapa de riesgos por procesos</t>
  </si>
  <si>
    <t>GRUPO DE COOPERACIÓN INTERNACIONAL</t>
  </si>
  <si>
    <t>UNIDAD DE MEDIDA</t>
  </si>
  <si>
    <t>CANTIDAD</t>
  </si>
  <si>
    <t>Fortalecimiento de alianzas e intercambios con socios estratégicos para el Fortalecimiento del Sistema Nacional de Gestión del Riesgo de Desastres en Colombia y en el Exterior</t>
  </si>
  <si>
    <t xml:space="preserve">Red de Cooperantes actualizada con información de donaciones, convenios, capacitaciones y asistencia técnica. </t>
  </si>
  <si>
    <t>No. Red de Cooperantes actualizada / No. Red de Cooperantes programada</t>
  </si>
  <si>
    <t>Stephanie Salamanca</t>
  </si>
  <si>
    <t>Herramienta Actualizada</t>
  </si>
  <si>
    <t>Aportes a cuenta de misión UNDAC del país.</t>
  </si>
  <si>
    <t xml:space="preserve">Transferencias consignadas / Transferencias Programadas </t>
  </si>
  <si>
    <t>Margarita Arias</t>
  </si>
  <si>
    <t>Correo de Confirmación de Transferencia</t>
  </si>
  <si>
    <t>Traducción del Plan Estratégico de Cooperación Internacional en Gestión del Riesgo de Desastres</t>
  </si>
  <si>
    <t>No. De PECI  traducidos / No. De PECI  por traducir programados.</t>
  </si>
  <si>
    <t>Antonio López</t>
  </si>
  <si>
    <t>Documento del PECI traducido</t>
  </si>
  <si>
    <t>Formalización de Alianzas Estratégicas con nuevos socios de la cooperación internacional.</t>
  </si>
  <si>
    <t>No de Convenios/acuerdos/cartas de entendimiento firmados / No de Convenios/acuerdos/cartas de entendimiento Programados</t>
  </si>
  <si>
    <t>Nicolas Segura</t>
  </si>
  <si>
    <t>Documentos Firmados</t>
  </si>
  <si>
    <t>Apoyo y acompañamiento  en la formulación de nuevos Proyectos a ser financiados por la cooperación internacional.</t>
  </si>
  <si>
    <t>No. De Proyectos  de Cooperación formulados / No. De Proyectos  de Cooperación Programados</t>
  </si>
  <si>
    <t xml:space="preserve">Proyectos Formulados y Actas de Entrega </t>
  </si>
  <si>
    <t>Funcionarios del SNGRD capacitados en GRD con el apoyo de cooperación internacional.</t>
  </si>
  <si>
    <t>No. De miembros del SNGRD Capacitados /  No. De miembros del SNGRD Programados por capacitarse.</t>
  </si>
  <si>
    <t>Luis Ignacio Muñoz</t>
  </si>
  <si>
    <t>Comisiones, informes y certíficados</t>
  </si>
  <si>
    <t>Gestionar convocatorias ordinariasde la Comisión Técnica Asesora IDRL</t>
  </si>
  <si>
    <t>No. De convocatorias realizadas/No. De convocatorias  programadas</t>
  </si>
  <si>
    <t>Fabricio López</t>
  </si>
  <si>
    <t>Actas de reuniones, agendas, registro fotográfico, listas de asistencia</t>
  </si>
  <si>
    <t>Apoyar a las Entidades que conforman el comité en la revisión y actualización de sus respectivos procedimientos internos de revisión y de aprobación de los protocolos de cooperación en caso de desastres.</t>
  </si>
  <si>
    <t>No. De documentos de facilitación revisados y actualizados</t>
  </si>
  <si>
    <t>Documentos Actualizados</t>
  </si>
  <si>
    <t xml:space="preserve">Participación de la UNGRD y el SNGRD en eventos y plataformas regionales e internacionales de Gestión del Riesgo de Desastres. </t>
  </si>
  <si>
    <t>No. De Eventos y plataformas internacionales en los que se participa desde la UNGRD o SNGRD /  No. De Eventos y plataformas internacionales programados por participar desde la UNGRD o SNGRD Programados</t>
  </si>
  <si>
    <t xml:space="preserve">Listas de asistencia/Registro Fotográfico </t>
  </si>
  <si>
    <t>Desarrollo de eventos (talleres, foros, encuentros) con socios de la cooperación Internacional</t>
  </si>
  <si>
    <t>No.de eventos realizados con socios de la cooperación internacional / No.de eventos programados con socios de la cooperación internacional</t>
  </si>
  <si>
    <t>Marianella Botta</t>
  </si>
  <si>
    <t>Listas de asistencia/Registro Fotográfico</t>
  </si>
  <si>
    <t>Fortalecimiento de la Cooperación Sur-Sur y Cooperación Triangular</t>
  </si>
  <si>
    <t>Gestionar sesiones de Intercambio de Experiencias en temas relevantes del SNGRD con socios estratégicos de la cooperación internacional</t>
  </si>
  <si>
    <t>No de Visitas de intercambio de  Experiencias realizadas / No de Visitas de intercambio de Experiencias programadas</t>
  </si>
  <si>
    <t>Registro Fotográfico/Formato de Asistencia</t>
  </si>
  <si>
    <t>Identificar y sistematizar buenas prácticas en GRD en lo local de acuerdo con el formato  de Cooperación Internacional</t>
  </si>
  <si>
    <t>No de fichas creadas / No de fichas programadas</t>
  </si>
  <si>
    <t>Fichas de documentación diligenciadas</t>
  </si>
  <si>
    <t xml:space="preserve">E. FORTALECIMIENTO INSTITUCIONAL DE LA UNGRD </t>
  </si>
  <si>
    <t>Documentos de plan de mejoramiento de acuerdo a hallazgos u observaciones realizados por parte de los entes de control</t>
  </si>
  <si>
    <t>Reportes de seguimientos efectuados</t>
  </si>
  <si>
    <t>Realizar seguimiento, reporte y análisis de los indicadores en el aplicativo de Neogestion, de acuerdo a la peridiocidad definida en cada indicador</t>
  </si>
  <si>
    <t>Mapa de riesgos</t>
  </si>
  <si>
    <t>No. Mapas de riesgo de gestión actualizados /No. Mapas de riesgo de gestión requeridos</t>
  </si>
  <si>
    <t>Efectuar la actualización del mapa de riesgos de corrupción</t>
  </si>
  <si>
    <t>TOTAL PRESUPUESTO</t>
  </si>
  <si>
    <t>UNIDAD NACIONAL PARA LA GESTIÓN DEL RIESGO DE DESASTRES - UNGRD</t>
  </si>
  <si>
    <t>OFICINA ASESORA DE COMUNICACIONES</t>
  </si>
  <si>
    <t>PRESUPUESTO APROBADO POR PAA</t>
  </si>
  <si>
    <t>Fortalecer el Sistema Nacional de Información de Gestión del Riesgo de Desastres - SNIGRD.</t>
  </si>
  <si>
    <t xml:space="preserve"> </t>
  </si>
  <si>
    <t>Herramienta tecnologica</t>
  </si>
  <si>
    <t>N°solicitadas/N° de veces entregadas</t>
  </si>
  <si>
    <t>Herramientas tecnologicas de apoyo a simulacros nacionales</t>
  </si>
  <si>
    <t>Realizar acuerdos de información con entidades del SNGRD para su articulación con el Sistema Nacional de Información de Gestión del Riesgo de Desastres - SNIGRD</t>
  </si>
  <si>
    <t>2 Acuerdos</t>
  </si>
  <si>
    <t>Acuerdo firmado con entidades del SNGRD</t>
  </si>
  <si>
    <t xml:space="preserve"> Realizar seguimiento a los indicadores de meta y producto del  Plan Nacional de Desarrollo a cargo de la UNGRD  en la plataforma Sinergia</t>
  </si>
  <si>
    <t>seguimiento documentos</t>
  </si>
  <si>
    <t>No. De reportes de seguimiento consolidados enviados al DAPRE y cargados en SINERGIA /No. De reportes de seguimiento Solicitados</t>
  </si>
  <si>
    <t>Natalia Reyes</t>
  </si>
  <si>
    <t>Reportes de seguimiento enviados al DAPRE mes vencido.</t>
  </si>
  <si>
    <t>Realizar seguimiento a los avances de las acciones de la UNGRD, en cumplimiento de lo estipulado en los documentos Conpes</t>
  </si>
  <si>
    <t xml:space="preserve">Matriz </t>
  </si>
  <si>
    <t>No. de seguimientos efectuados/ No. seguimientos programados</t>
  </si>
  <si>
    <t>Matriz de seguimiento y reporte de sisconpes DNP.</t>
  </si>
  <si>
    <t>PRESUPUESTO SOLICITADO</t>
  </si>
  <si>
    <t>Elaborar el anteproyecto de presupuesto de la UNGRD</t>
  </si>
  <si>
    <t xml:space="preserve">Documento </t>
  </si>
  <si>
    <t>No. De documentos de anteproyecto de presupuesto elaborados / No. De documentos de anteproyecto Solicitados</t>
  </si>
  <si>
    <t>Documento físico y magnético de anteproyecto de presupuesto, oficio de radicación ante Ministerio de Hacienda y Crédito Público  y cargue del mismo en el SIIF.</t>
  </si>
  <si>
    <t>Elaborar la proyección de metas de ejecución presupuestal anual de la UNGRD  como soporte a la formulación del acuerdo de desempeño del sector</t>
  </si>
  <si>
    <t>Matriz</t>
  </si>
  <si>
    <t>No. De matrices elaboradas / No. De matrices solicitadas</t>
  </si>
  <si>
    <t>Matriz de proyección de metas presupuestales de la vigencia 2016</t>
  </si>
  <si>
    <t>Desarrollar los reportes de ejecución presupuestal de la UNGRD para ser reportados a la Dirección General</t>
  </si>
  <si>
    <t xml:space="preserve">Documento reporte </t>
  </si>
  <si>
    <t>No. De reportes de seguimiento realizados / No. De reportes solicitados</t>
  </si>
  <si>
    <t>Ficha de reporte al seguimiento de la ejecución presupuestal</t>
  </si>
  <si>
    <t>Seguimiento a las metas del acuerdo de desempeño  de ejecución presupuestal de la UNGRD para ser entregado al DAPRE</t>
  </si>
  <si>
    <t>Presentación de seguimiento al acuerdo de desempeño del sector</t>
  </si>
  <si>
    <t>Presentar reportes de ejecución presupuestal al MHCP, desagregando compromisos y obligaciones de manera mensual</t>
  </si>
  <si>
    <t>No. de reportes de ejecución elaborados / No. de reportes solicitados</t>
  </si>
  <si>
    <t>Matriz de seguimiento presupuestal, de acuerdo al documento requerido por el Ministerio de Hacienda y Crédito Público</t>
  </si>
  <si>
    <t>Desarrollar informe final de la ejecución presupuestal de la UNGRD</t>
  </si>
  <si>
    <t>documento</t>
  </si>
  <si>
    <t>No. De documentos elaborados / No. De documentos solicitados</t>
  </si>
  <si>
    <t>Documento de nforme final de la ejecución presupuestal de la UNGRD</t>
  </si>
  <si>
    <t>Tramitar la viabilidad de las modificaciones presupuestales a nivel de decreto ante las instancias competentes</t>
  </si>
  <si>
    <t>No. de modificaciones presupuestales tramitadas / No de modificaciones presupuestales requeridas</t>
  </si>
  <si>
    <t>Acuerdos aprobados, oficios de Ministerio de Hacienda con aprobación de modificación presupuestal (Adiciones, traslados, reducciones)</t>
  </si>
  <si>
    <t>No. de informes de seguimientos elaborados / No. de informes de seguimientos solicitados</t>
  </si>
  <si>
    <t>Solicitud de recursos para la implementación de la Política Pública de Gestión del Riesgo de Desastres al MHCP</t>
  </si>
  <si>
    <t>solicitudes</t>
  </si>
  <si>
    <t>No. Solicitudes tramitadas / No. Solicitudes requeridas</t>
  </si>
  <si>
    <t>Oficios  de solicitud de recursos radicados en el Ministerio de Hacienda y respuesta del Ministerio frente a la misma</t>
  </si>
  <si>
    <t>Adelantar los tramites necesarios de solicitud de vigencias futuras, conforme a los requerimientos del Grupo de Apoyo Administrativo y el Grupo de Talento Humano</t>
  </si>
  <si>
    <t>No. Solicitudes aprobadas/No. Solicitudes tramitadas</t>
  </si>
  <si>
    <t>Oficios radicados ante Ministerio de Hacienda, así como las justificacioes presentadas por cada una de las áreas</t>
  </si>
  <si>
    <t>Matriz de consolidación programación PAC elaborados / Matriz de consolidación programación PAC requeridos</t>
  </si>
  <si>
    <t>Juan Mafla
Angela Roa</t>
  </si>
  <si>
    <t xml:space="preserve">Elaboración de solicitud de PAC de la vigencia 2017, es decir la mensualización de los montos a pagar en ese año fiscal. </t>
  </si>
  <si>
    <t>No. De solicitudes  de PAC efectuadas / No. Solicitudes de PAC programadas</t>
  </si>
  <si>
    <t>Paola Cubides</t>
  </si>
  <si>
    <t xml:space="preserve"> FR-1605-GF-35 Formato de solicitud  mensial de PAC</t>
  </si>
  <si>
    <t>Programación y seguimiento del Plan Anual de Adquisiciones.</t>
  </si>
  <si>
    <t>Número de Planes de adquisiciones elaborado y publicado / Número de Planes de adquisiciones requeridos</t>
  </si>
  <si>
    <t>FR-1603-GBI-17 PLAN ANUAL DE ADQUISICIONES-PAA
 desarrollado por el Grupo de Apoyo Administrativo</t>
  </si>
  <si>
    <t>Apoyar la elaboración del Plan Anual de Adquisiciones de la UNGRD</t>
  </si>
  <si>
    <t>No. De seguimientos realizados/No. De seguimientos programados</t>
  </si>
  <si>
    <t>Planeación estratégica.</t>
  </si>
  <si>
    <t xml:space="preserve">Revisar el Plan Estratégico de la Entidad de la vigencia 2014 -2018  y definir si da lugar a alguna modificación </t>
  </si>
  <si>
    <t>No. De documentos elaborados/No. De documentos requeridos</t>
  </si>
  <si>
    <t xml:space="preserve">
Natalia Reyes</t>
  </si>
  <si>
    <t>Informe de seguimiento al Plan Estratégico</t>
  </si>
  <si>
    <t>No. De documentos elaborados / No. De documentos requeridos</t>
  </si>
  <si>
    <t>FORMATO PLAN DE ACCIÓN (FR-1300-PE-01) cargado en la página web de la entidad y documento de informe de cierre</t>
  </si>
  <si>
    <t>Efectuar el último seguimiento al Plan de Acción de la Entidad de la vigencia 2016 y hacer documento de cierre</t>
  </si>
  <si>
    <t>FORMATO PLAN DE ACCIÓN (FR-1300-PE-01) cargado en la página web de la entidad</t>
  </si>
  <si>
    <t>Elaboración y consolidación del Plan de Acción de la entidad para la vigencia 2018</t>
  </si>
  <si>
    <t>FORMATO PLAN DE ACCIÓN (FR-1300-PE-01) cargado en la página web de la entidad, en el cual se debe reportar seguimiento bimensual</t>
  </si>
  <si>
    <t>Seguimiento al Plan de Acción de la Entidad para la vigencia 2017</t>
  </si>
  <si>
    <t>Número de seguimientos realizados/número de seguimientos propuestos</t>
  </si>
  <si>
    <t>FORMATO PLAN DE ACCIÓN (FR-1300-PE-01) Actualizado, cargado en la página web de la entidad, en el cual se debe reportar seguimiento bimensual</t>
  </si>
  <si>
    <t xml:space="preserve">Seguimiento a la cofinanciación de recursos por parte de las entidades territoriales y sectores beneficiarios del FNGRD.    </t>
  </si>
  <si>
    <t>Actualización Matriz</t>
  </si>
  <si>
    <t>No. De actualizaciones realizadas/ No. De actualizaciones requeridas/necesarias</t>
  </si>
  <si>
    <t>No. De proyectos de inversión aprobados / No. De proyectos inscritos</t>
  </si>
  <si>
    <t>Documentos perfil de proyectos de inversión inscritos en el SUIFP</t>
  </si>
  <si>
    <t>Formulación y seguimiento de los proyectos de inversión.</t>
  </si>
  <si>
    <t>Actualización proyectos de Inversión en el SUIFP</t>
  </si>
  <si>
    <t>Proyectos de inversión</t>
  </si>
  <si>
    <t>Documentos de proyectos de inversión magnéticos y físicos. Cargue de los mismos en el SUIFP</t>
  </si>
  <si>
    <t>Formulación e inscripción de proyectos de inversión a ejecutar durante la vigencia actual</t>
  </si>
  <si>
    <t>No. De proyectos formulados e inscritos/ No. De proyectos requeridos por las áreas</t>
  </si>
  <si>
    <t>Documento perfil actualizado del respectivo proyecto de inversión y ficha EBI</t>
  </si>
  <si>
    <t xml:space="preserve">Seguimiento a los proyectos de inversión de la UNGRD realizado con base en la información registrada en el SPI </t>
  </si>
  <si>
    <t>No. De seguimientos realizados por proyecto/ No. Proyectos inscritos</t>
  </si>
  <si>
    <t>Formatos de seguimiento a los proyectos de inversión (FR-1300-PE-04 FORMATO DE SEGUIMIENTO A PROYECTOS DE INVERSIÓN) y aplicativo SPI</t>
  </si>
  <si>
    <t>Elaboración de Planes de Mejoramiento de acuerdo a las observaciones realizadas por los entes de control y la Oficina de Control Interno</t>
  </si>
  <si>
    <t>Patricia Arenas</t>
  </si>
  <si>
    <t>Cerrar Acciones de Planes de Mejoramiento del SIPLAG - (Auditoria de Seguimiento)</t>
  </si>
  <si>
    <t>Planes de Mejoramiento con evaluación de eficacia</t>
  </si>
  <si>
    <t>No.  Reuniones realizadas con el Equipo SIPLAG / No.  Reuniones Programadas</t>
  </si>
  <si>
    <t>Yanizza Lozano
Patricia Arenas</t>
  </si>
  <si>
    <t>Actas de Reunión, listados de asistencia</t>
  </si>
  <si>
    <t>Realizar jornadas de capacitación  y refuerzo del SIPLAG a los funcionarios de la entidad</t>
  </si>
  <si>
    <t>Jornadas de socialización y refuerzo</t>
  </si>
  <si>
    <t>Número de jornadas realizadas / Número de jornadas Programadas</t>
  </si>
  <si>
    <t>Presentaciones utilizadas, listados de asistencia, evaluación de las jornadas</t>
  </si>
  <si>
    <t>Desarrollar una actividad (concurso)  a nivel de entidad, de interiorizacion y refuerzo del SIPLAG todos los servidores de la Entidad</t>
  </si>
  <si>
    <t>Actividad / concurso</t>
  </si>
  <si>
    <t>N° Actividades desarrolladas / N° Actividades requeridas</t>
  </si>
  <si>
    <t>Planillas de Asistencia a la reunión, 
registro fotográfico</t>
  </si>
  <si>
    <t>Realizar reuniones al interior de cada una de las dependencias para la Coordinación y Gestión de actividades del  SIPLAG</t>
  </si>
  <si>
    <t>No. De reuniones a las que asiste / No. De reuniones programadas</t>
  </si>
  <si>
    <t>Lady Paola Cubides</t>
  </si>
  <si>
    <t>Mapa de riesgos actualizados</t>
  </si>
  <si>
    <t>No. Mapas de riesgos actualizados / No. Mapas de riesgos requeridos</t>
  </si>
  <si>
    <t>Yanizza Lozano</t>
  </si>
  <si>
    <t>Mapa de riesgos de gestión actualizados</t>
  </si>
  <si>
    <t>Gestionar el cargue y seguimiento de indicadores de todos los procesos</t>
  </si>
  <si>
    <t>Reporte mensual</t>
  </si>
  <si>
    <t>Reportes Realizados / sobre reportes planificados</t>
  </si>
  <si>
    <t>Actualización</t>
  </si>
  <si>
    <t xml:space="preserve">No. Mapas de riesgo de gestión actualizados </t>
  </si>
  <si>
    <t>Ejecución de las actividades del plan de trabajo del Sistema de Gestión ambiental</t>
  </si>
  <si>
    <t>porcentaje de cumplimiento</t>
  </si>
  <si>
    <t>Actividades realizadas/ No. De actividades planificadas</t>
  </si>
  <si>
    <t>Cronograma de actividades</t>
  </si>
  <si>
    <t>Apoyo tecnológico para la gestión institucional</t>
  </si>
  <si>
    <t>Gestión tecnologías de la información.</t>
  </si>
  <si>
    <t>Actualizar inventario de necesidades y proyectos de tecnologías de información para la vigencia 2017</t>
  </si>
  <si>
    <t>Inventarios</t>
  </si>
  <si>
    <t>Número de inventarios realizados / Número de inventarios requeridos</t>
  </si>
  <si>
    <t>Documento en el que se decribirá el Inventario de necesidades de TI - UNGRD</t>
  </si>
  <si>
    <t>Reportar el  estado FURAG de la UNGRD</t>
  </si>
  <si>
    <t>Reporte FURAG diligenciado a DAFP</t>
  </si>
  <si>
    <t>Numero de reportes diligenciados / Numero de reportes requeridos</t>
  </si>
  <si>
    <t>Paula Contreras</t>
  </si>
  <si>
    <t>Numero de reportes diligenciados</t>
  </si>
  <si>
    <t>Proceso de Adquisición</t>
  </si>
  <si>
    <t>Proceso Contractual</t>
  </si>
  <si>
    <t xml:space="preserve">Sharepoint 150
ARCGIS ONLINE 50 
ARCGIS SERVER 300
APPLE 200USD
ERDAS 25
NEO GESTION 70
</t>
  </si>
  <si>
    <t xml:space="preserve">Seguimiento a la implementación de la arquitectura empresarial de la UNGRD </t>
  </si>
  <si>
    <t>Fichas de seguimiento del contrato, listados de asistencia, actas de reuniones</t>
  </si>
  <si>
    <t>Actualización del Plan Estrategico de Tecnologías de Información - PETI de la UNGRD</t>
  </si>
  <si>
    <t>Documentos</t>
  </si>
  <si>
    <t>No. documentos de actualización de PETI realizados / No. documentos de actualización de PETI requeridos</t>
  </si>
  <si>
    <t>Plan estrategico de TI actualizado</t>
  </si>
  <si>
    <t>Fortalecimiento de la estrategia de rendición de cuentas.</t>
  </si>
  <si>
    <t>No. De documentos elaborados y aprobados / No. De documentos requeridos</t>
  </si>
  <si>
    <t>Número de seguimientos realizados/ Número de seguimientos programados</t>
  </si>
  <si>
    <t xml:space="preserve">Plan de Acción de RC con seguimientos trimestrales </t>
  </si>
  <si>
    <t>Documento de informe final de la ejecución de la estrategia y el plan de Plan de Acción de Rendición de Cuentas de la vigencia 2016 y consolidación de las evidencias del mismo.</t>
  </si>
  <si>
    <t>Consolidar información como suministro para dar respuesta a los requerimientos de las entidades externas referentes a las competencias de la OAPI.</t>
  </si>
  <si>
    <t>Matriz consolidada de documentos de respuesta elaborados (Oficios, Informes)</t>
  </si>
  <si>
    <t xml:space="preserve">Seguimientos al cumplimiento realizados / Seguimientos al cumplimiento Programados </t>
  </si>
  <si>
    <t>Lista de chequeo implementación de la Ley  1712 de 2014</t>
  </si>
  <si>
    <t>Documento Plan Anticorrupción y de Atención al Ciudadano 2016 publicado en página web</t>
  </si>
  <si>
    <t xml:space="preserve">Seguimientos realizados / Seguimientos Programados </t>
  </si>
  <si>
    <t>No. Mapa de riesgos consolidados / No. Mapa de riesgos requeridos</t>
  </si>
  <si>
    <t>Diana Alvarado</t>
  </si>
  <si>
    <t>Mapa de Riesgo de Corrupción consolidado y publicado en página web</t>
  </si>
  <si>
    <t>Actualizar en el SUIT en caso que se identifique nuevos OPAS o Tramites en la Entidad</t>
  </si>
  <si>
    <t>Actualizaciones</t>
  </si>
  <si>
    <t>Resgistro en el SUIT</t>
  </si>
  <si>
    <t>Seguimiento y fortalecimiento a la implementación de la estrategia de gobierno en línea.</t>
  </si>
  <si>
    <t>Hacer seguimiento a la implementacion del Decreto de Gobierno en Línea (Decreto 2573 del 12 de diciembre de 2015)</t>
  </si>
  <si>
    <t>No. De Seguimientos realizados / No. De Seguimientos META</t>
  </si>
  <si>
    <t>Documentos de seguimiento a la implementacion del nuevo Decreto de gobierno en linea (decreto 2573 del 12 de dic de 2015)</t>
  </si>
  <si>
    <t>Apoyar y realizar seguimiiento a la implementación del SGSI</t>
  </si>
  <si>
    <t>Porcentaje de avance del componente GEL - TIC para servicios 100% / meta presidencia (DAPRE)</t>
  </si>
  <si>
    <t>Reportes de seguimientos efectuados al sector</t>
  </si>
  <si>
    <t>Avance en el componente GEL - TIC para el Gobierno abierto  (Plan Sectorial)</t>
  </si>
  <si>
    <t>Avance en el componente GEL - TIC para la Gestión  (Plan Sectorial)</t>
  </si>
  <si>
    <t>Avance en el componente GEL -Seguridad y privacidad de la Información  (Plan Sectorial)</t>
  </si>
  <si>
    <t xml:space="preserve">Matriz de seguimiento </t>
  </si>
  <si>
    <t>Seguimiento al cumplimiento de la lista de chequeo Ley  1712 de 2015</t>
  </si>
  <si>
    <t>No. Mapas de riesgo actualizados /No. Mapas de riesgo de gestión requeridos</t>
  </si>
  <si>
    <t xml:space="preserve">GRAN TOTAL EJES DE ACCION </t>
  </si>
  <si>
    <t>TOTAL LINEA DE ACCIÓN</t>
  </si>
  <si>
    <t>Seguimiento al Mapa de Riesgos Operacionales</t>
  </si>
  <si>
    <t>LINEA DE ACCIÓN</t>
  </si>
  <si>
    <t>Bibiana Calderón</t>
  </si>
  <si>
    <t xml:space="preserve">Herramienta Neogestion Siplag </t>
  </si>
  <si>
    <t>Javier Lizcano</t>
  </si>
  <si>
    <t>Actualizaciones realizadas a los Indicadores  / Actualizaciones Programadas</t>
  </si>
  <si>
    <t xml:space="preserve">Actualizacion </t>
  </si>
  <si>
    <t xml:space="preserve">Actualizacion en SIPLAG de los indicadores de Sistema de Salud y Seguridad en el trabajo.  </t>
  </si>
  <si>
    <t>UNGRD</t>
  </si>
  <si>
    <t>reporte</t>
  </si>
  <si>
    <t>Reporte Realizado / Reporte Programado</t>
  </si>
  <si>
    <t>Reporte</t>
  </si>
  <si>
    <t xml:space="preserve">Seguimiento a la ejecución real y financiera del contrato de sst </t>
  </si>
  <si>
    <t>Informe</t>
  </si>
  <si>
    <t>Informe realizado / Informe Programado</t>
  </si>
  <si>
    <t>Infome final de ejecución del cronograma de SST</t>
  </si>
  <si>
    <t>Informe de evaluación de exámenes</t>
  </si>
  <si>
    <t>Actividades Realizadas/Actividades Programadas</t>
  </si>
  <si>
    <t>Actividad</t>
  </si>
  <si>
    <t>Programar y ejecutar exámenes médicos ocupacionales para el personal de planta</t>
  </si>
  <si>
    <t>Registro de la actividad</t>
  </si>
  <si>
    <t>Semana de la Seguridad</t>
  </si>
  <si>
    <t>Plan Actualizado</t>
  </si>
  <si>
    <t>Documento actualizado/ Documento Programado por Actualizar</t>
  </si>
  <si>
    <t>Actualización al Plan de Emergencia</t>
  </si>
  <si>
    <t>Actualización de la Matriz de factores de Riesgo y controles</t>
  </si>
  <si>
    <t>Capacitaciones ejecutadas/Capacitaciones programadas</t>
  </si>
  <si>
    <t>Capacitaciones</t>
  </si>
  <si>
    <t>Capacitación al Comité de Convivencia Laboral</t>
  </si>
  <si>
    <t>Actividades Programadas/Actividades ejecutadas</t>
  </si>
  <si>
    <t>Sesión</t>
  </si>
  <si>
    <t>Seguimiento al Comité de Convivencia Laboral</t>
  </si>
  <si>
    <t>Capacitación a la Brigada de Emergencia</t>
  </si>
  <si>
    <t>Reporte de actividades realizadas en el bimestre y Listados de asistencia a las reuniones</t>
  </si>
  <si>
    <t>Reportes de Actividades Programadas/ Reportes de Actividades ejecutadas</t>
  </si>
  <si>
    <t>Capacitación al COPASST</t>
  </si>
  <si>
    <t>Seguimiento a Actividades Realizadas/Seguimiento a Actividades Programadas</t>
  </si>
  <si>
    <t>Seguimiento al COPASST</t>
  </si>
  <si>
    <t>Plan realizado</t>
  </si>
  <si>
    <t>Actividades Ejecutadas/Actividades Programadas</t>
  </si>
  <si>
    <t>Plan de Trabajo</t>
  </si>
  <si>
    <t>Elaborar el Plan Anual de trabajo con ARL</t>
  </si>
  <si>
    <t>Cronograma realizado</t>
  </si>
  <si>
    <t>Actividades Ejecutadas/Actividades programadas</t>
  </si>
  <si>
    <t>Cronograma</t>
  </si>
  <si>
    <t>Elaborar el cronograma de SST</t>
  </si>
  <si>
    <t>Seguridad y Salud en el Trabajo</t>
  </si>
  <si>
    <t xml:space="preserve">Actualizaciones realizadas a los Indicadores  /Periodicidad de los Indicadores SIPLG </t>
  </si>
  <si>
    <t xml:space="preserve">Actualizacion en SIPLAG de los indicadores de cumplimiento, Cobertura  y Eficacia del  Plan Institucional de Capacitacione, </t>
  </si>
  <si>
    <t>Informe Realizado</t>
  </si>
  <si>
    <t>Informe de ejecución realizado / Informe de ejecución programado</t>
  </si>
  <si>
    <t>Elaborar el informe de ejecución  del Plan Institucional de Capacitación</t>
  </si>
  <si>
    <t>Priorización y Seguimiento al PIC
Cronograma Unificado de Capacitación 
Indicadores Neogestión</t>
  </si>
  <si>
    <t>Reportes de Evaluaciones realizadas / Reportes de Evaluaciones Programadas</t>
  </si>
  <si>
    <t>total de evaluaciones de capacitaciones realizadas</t>
  </si>
  <si>
    <t>Realizar el seguimiento y evaluación de las actividades de capacitación</t>
  </si>
  <si>
    <t>Total de Seguimientos de realizados/ Total de seguimientos programados</t>
  </si>
  <si>
    <t>Seguimiento al cumplimiento de los ejes del PIC</t>
  </si>
  <si>
    <t>Implementar el Plan Institucional de Capacitación</t>
  </si>
  <si>
    <t>Diagnóstico realizado</t>
  </si>
  <si>
    <t xml:space="preserve">Plan Institucional de Capacitaciones </t>
  </si>
  <si>
    <t>Plan Institucional de Capacitación</t>
  </si>
  <si>
    <t>Elaborar el Plan Institucional de Capacitación</t>
  </si>
  <si>
    <t>Informe de diagnostico</t>
  </si>
  <si>
    <t>Documento de Diagnóstico</t>
  </si>
  <si>
    <t>Elaborar el diagnóstico de Capacitación</t>
  </si>
  <si>
    <t>Capacitación</t>
  </si>
  <si>
    <t>Nathaly Lurduy</t>
  </si>
  <si>
    <t>Informe elaborado / Informe programado</t>
  </si>
  <si>
    <t>Elaborar el informe de cumplimiento del Sistema de Estímulos</t>
  </si>
  <si>
    <t>Reporte de Actividades ejecutadas/Reporte de Actividades propuestas</t>
  </si>
  <si>
    <t>Reporte de actividades ejecutadas Plan de incentivos</t>
  </si>
  <si>
    <t>Realizar seguimiento a actividades del Plan Anual de Incentivos</t>
  </si>
  <si>
    <t>Diagnóstico elaborado</t>
  </si>
  <si>
    <t>Plan anual de Incentivos realizado / Plan anual de Incentivos programado</t>
  </si>
  <si>
    <t>Plan Anual de Incentivos</t>
  </si>
  <si>
    <t>Elaborar el Plan Anual de Incentivos</t>
  </si>
  <si>
    <t>Informe de diagnostico realizado / Informe de diagnostico programado</t>
  </si>
  <si>
    <t>Elaborar el diagnóstico de Incentivos</t>
  </si>
  <si>
    <t>Actualizaciones realizadas a los Indicadores  / Actualizaciones programadas</t>
  </si>
  <si>
    <t xml:space="preserve">Actualizacion en SIPLAG de los indicadores de Eficacia del Plan de Bienestar Social y Satisfaccion del clima organizacional </t>
  </si>
  <si>
    <t>Elaborar informe anual de ejecución del Plan de Bienestar</t>
  </si>
  <si>
    <t>Reportes</t>
  </si>
  <si>
    <t>Reportes elaborados/ Reportes programados</t>
  </si>
  <si>
    <t xml:space="preserve">Reporte mensual de encustas aplicadas </t>
  </si>
  <si>
    <t xml:space="preserve">Aplicar las encuestas de satisfaccion a la actividades ejecutadas  del Plan de Bienestar Social de la UNGRD </t>
  </si>
  <si>
    <t>Seguimientos Realizados /  seguimientos programados</t>
  </si>
  <si>
    <t xml:space="preserve">Seguimiento presupuestal del Contrato de Bienestar </t>
  </si>
  <si>
    <t xml:space="preserve">Realizar el seguimiento a la ejecución presupuestal al Plan de Bienstar Institucional </t>
  </si>
  <si>
    <t>Reportes por actividad</t>
  </si>
  <si>
    <t xml:space="preserve">Actividades ejecutadas / Actividades programadas en el plan de bienestar </t>
  </si>
  <si>
    <t xml:space="preserve">Reporte de cumplimiento actividades plan de bienestar </t>
  </si>
  <si>
    <t xml:space="preserve">Implementar el Plan de bienestar Social de la UNGRD </t>
  </si>
  <si>
    <t>Documento de ejecución realizado / Documento de ejecución programado</t>
  </si>
  <si>
    <t>Plan de Bienestar Social</t>
  </si>
  <si>
    <t>Elaborar el Plan de Bienestar Social para los funcionarios de la UNGRD</t>
  </si>
  <si>
    <t>Documento realizado y entregado / Documento programado a realización</t>
  </si>
  <si>
    <t>Formular política para el mejoramiento del clima organizacionl</t>
  </si>
  <si>
    <t>Diagnóstico</t>
  </si>
  <si>
    <t xml:space="preserve"> Diagnóstico Bienestar social laboral</t>
  </si>
  <si>
    <t>Elaborar el diagnóstico de Bienestar Social Laboral</t>
  </si>
  <si>
    <t>Sistema de Estímulos:
Bienestar Social Laboral
Incentivos</t>
  </si>
  <si>
    <t>Jennifer Diaz</t>
  </si>
  <si>
    <t xml:space="preserve">Valor de tiquetes emitidos / Valor total del contrato de Tiquetes </t>
  </si>
  <si>
    <t>Seguimiento presupuestal</t>
  </si>
  <si>
    <t xml:space="preserve">Realizar el seguimiento a la ejecución presupuestal de los contratos para tiquetes </t>
  </si>
  <si>
    <t>No de tiquetes emitidos</t>
  </si>
  <si>
    <t xml:space="preserve">Reporte mensual </t>
  </si>
  <si>
    <t>Realizar los trámites para la emisión de tiquete solicitados por los funcionarios y contratistas de la UNGRD y FNGRD</t>
  </si>
  <si>
    <t>Tiquetes</t>
  </si>
  <si>
    <t>Resolución</t>
  </si>
  <si>
    <t>Stella Toro</t>
  </si>
  <si>
    <t>Resolución de  Apertura y Resolucion de cierre de caja menor elaboradas</t>
  </si>
  <si>
    <t>Aperetura y Cierre de caja</t>
  </si>
  <si>
    <t>Realizar  la constitucion y cierre presupuestal la Caja Menor de viáticos y gastos de viaje conforme a lo establecido en el Decreto 1068 de 2015</t>
  </si>
  <si>
    <t xml:space="preserve">No de Resolucion de Reembolso elaboradas </t>
  </si>
  <si>
    <t xml:space="preserve">Reembolsos </t>
  </si>
  <si>
    <t>Realizar los reembolsos para la Caja Menor de viáticos y gastos de viaje conforme a lo establecido en el Decreto 1068 de 2015</t>
  </si>
  <si>
    <t>Maritza Herrera</t>
  </si>
  <si>
    <t>No de actos administrativos realizados / No de actos administrativos programados</t>
  </si>
  <si>
    <t>Elaborar los actos administrativos: de comisiones y liquidación de  viáticos de funcionarios, asi como  de desplazamiento y gastos de viaje de los contratistas de la Unidad</t>
  </si>
  <si>
    <t>Viáticos y Gastos de Viaje</t>
  </si>
  <si>
    <t>Catalina Torres</t>
  </si>
  <si>
    <t>No de monitoreos realizados  / No de monitoreos Programados</t>
  </si>
  <si>
    <t>Monitoreo</t>
  </si>
  <si>
    <t>Realizar monitoreo a la Gestión de los Comités de la UNGRD (CP, CBCI, CCL, COPASST)</t>
  </si>
  <si>
    <t>Reportes Realizado / Reportes Programados</t>
  </si>
  <si>
    <t>Seguimiento precontractual y contractual a los contratos gestionados por el GTH</t>
  </si>
  <si>
    <t>Leny Moreno</t>
  </si>
  <si>
    <t>No de Reuniones realizadas / No de Reuniones programadas</t>
  </si>
  <si>
    <t>Realizar reuniones de seguimiento mensual</t>
  </si>
  <si>
    <t xml:space="preserve">Total dias laborales ausentes bimestre por area del personal en planta/ Total horas laborales bimestre por area del personal en planta  * 100 </t>
  </si>
  <si>
    <t xml:space="preserve"> Reporte  de dias Laborales Bimestre del personal en planta por area</t>
  </si>
  <si>
    <t>Emitir los reportes de control de horario del personal de planta por dependencia</t>
  </si>
  <si>
    <t>Reporte de Cerificaciones</t>
  </si>
  <si>
    <t xml:space="preserve">No de certificaciones de insuficiencia o inexistencia  proyectadas </t>
  </si>
  <si>
    <t>Proyectar certificaciones de insuficiencia o inexistencia  de personal en planta, para efectos de la contratación de prestación de servicios cuando se requiera.</t>
  </si>
  <si>
    <t>No de certificaciones laborales expedidas / No de certificaciones laborales Requeridas</t>
  </si>
  <si>
    <t>Expedir las certificaciones laborales de exfuncionarios de la Unidad</t>
  </si>
  <si>
    <t>Expedir las certificaciones laborales de funcionarios</t>
  </si>
  <si>
    <t>Luz Dary Urrego/Leny Moreno</t>
  </si>
  <si>
    <t xml:space="preserve">No de hojas de vida actualizadas / No de funcionarios </t>
  </si>
  <si>
    <t>Actualizar documentación en el archivo de hojas de vida de los empleados de la Unidad</t>
  </si>
  <si>
    <t>Gestión Administrativa</t>
  </si>
  <si>
    <t>Luz Dary Urrego</t>
  </si>
  <si>
    <t>No de hojas de vida actualizadas, modificadas y devinculadas/Total de personal inscrito por la UNGRD, en el Sigep en la vigencia</t>
  </si>
  <si>
    <t>Reporte bimestre modificaciones y actualizaciones usuarios SIGEP</t>
  </si>
  <si>
    <t>Modificación, actualizacion y/o desvinculacion  de usuarios existentes de planta</t>
  </si>
  <si>
    <t xml:space="preserve">No de  personal vinculado en planta en el bimestre/ Total de personal inscrito por la UNGRD en el Sigep </t>
  </si>
  <si>
    <t>Reporte bimestre nuevos usuarios SIGEP</t>
  </si>
  <si>
    <t>Creación nuevos usuarios de planta</t>
  </si>
  <si>
    <t>Sigep</t>
  </si>
  <si>
    <t>Número de incapacidades pagadas/Número de incapacidades radicadas ante el GTH</t>
  </si>
  <si>
    <t>Reporte mensual de cobros</t>
  </si>
  <si>
    <t>Realizar trámite de cobro de incapacidades ante las EPSs</t>
  </si>
  <si>
    <t xml:space="preserve">Numero de afiliaciones realizadas/numero de contratos suscritos </t>
  </si>
  <si>
    <t>Reporte mensual de afiliaciones</t>
  </si>
  <si>
    <t>Realizar afiliación de contratistas y funcionarios de la UNGRD a la ARL</t>
  </si>
  <si>
    <t>Total de reportes mensuales de ausentismo realizados / Total de reportes mensuales de ausentismo Programados</t>
  </si>
  <si>
    <t xml:space="preserve">Reporte de ausentismo </t>
  </si>
  <si>
    <t>Registrar el Ausentismo en la base de datos diseñada</t>
  </si>
  <si>
    <t>Circular</t>
  </si>
  <si>
    <t>Paulina Hernández</t>
  </si>
  <si>
    <t>Circular Vacaciones Elaborada /  Circular Vacaciones Programada</t>
  </si>
  <si>
    <t>Elaborar Circular de programación vacaciones de funcionarios de la entidad.</t>
  </si>
  <si>
    <t>Control realizado</t>
  </si>
  <si>
    <t>No.de controles de novedades realizados / No.de controles de novedades programados</t>
  </si>
  <si>
    <t>Soporte de Novedades</t>
  </si>
  <si>
    <t>Realizar el control mensual a las novedades que afecten el presupuesto de la Unidad (compensatorios, horas extras, licencias, incapacidades, permisos y vacaciones)</t>
  </si>
  <si>
    <t>Nómina Liquidada</t>
  </si>
  <si>
    <t>No de Liquidación de la nómina preparadas / No de Liquidación de la nómina Programadas</t>
  </si>
  <si>
    <t xml:space="preserve">Liquidación de Nómina </t>
  </si>
  <si>
    <t>Preparar  la liquidación de la nómina de los empleados de la Unidad, y los pagos por concepto de seguridad social y prestaciones sociales</t>
  </si>
  <si>
    <t>Proyecto Anual de Presupuesto</t>
  </si>
  <si>
    <t>Anteproyecto de presupuesto elaborado y aprobado  / Anteproyecto presupuesto programado por elaboración</t>
  </si>
  <si>
    <t xml:space="preserve">Proyecto Anual de Presupuesto </t>
  </si>
  <si>
    <t>Preparar y elaborar el proyecto anual de presupuesto para amparar los gastos por servicios personales asociados a nómina</t>
  </si>
  <si>
    <t>Administración de Nómina</t>
  </si>
  <si>
    <t xml:space="preserve">Actualizacion en SIPLAG de los indicadores de Evaluacion de Desempeño </t>
  </si>
  <si>
    <t>Reporte de seguimiento</t>
  </si>
  <si>
    <t>No. de seguimientos realizados  / No. de seguimientos programados</t>
  </si>
  <si>
    <t>Seguimiento a la suscripción y cumplimiento de los acuerdos de gestión</t>
  </si>
  <si>
    <t>Reporte de seguimiento a las evaluaciones</t>
  </si>
  <si>
    <t>Seguimiento a las evaluaciones de desempeño y de rendimiento laboral de la UNGRD</t>
  </si>
  <si>
    <t>Evaluación de desempeño</t>
  </si>
  <si>
    <t>Gestión del Talento Humano</t>
  </si>
  <si>
    <t>01/012017</t>
  </si>
  <si>
    <t>Plan Anual</t>
  </si>
  <si>
    <t>No. de Plan Anual de Vacantes elaborados / No. de Plan Anual de Vacantes programados</t>
  </si>
  <si>
    <t xml:space="preserve">Plan Anual de Vacantes </t>
  </si>
  <si>
    <t xml:space="preserve">Elaborar el Plan Anual de Vacantes </t>
  </si>
  <si>
    <t>Reporte Comisión</t>
  </si>
  <si>
    <t>No. De reportes realizados/  No. De reportes programados</t>
  </si>
  <si>
    <t>Reporte Comisión de Personal</t>
  </si>
  <si>
    <t>No de comisiones efectuadas / No de comisiones programadas</t>
  </si>
  <si>
    <t xml:space="preserve">Comisión de Personal </t>
  </si>
  <si>
    <t xml:space="preserve">Reunión Comisión de Personal </t>
  </si>
  <si>
    <t xml:space="preserve">Manual de funciones </t>
  </si>
  <si>
    <t>No de verificaciones al manual de funciones y competencias laborales realizados / No de verificaciones al manual de funciones y competencias laborales programadas</t>
  </si>
  <si>
    <t>Manual de funciones</t>
  </si>
  <si>
    <t>Verificar que se encuentre actualizado el manual de funciones y competencias laborales de la Unidad</t>
  </si>
  <si>
    <t>Provisión del Talento Humano</t>
  </si>
  <si>
    <t>EJE 1</t>
  </si>
  <si>
    <t>DEPENDENCIA</t>
  </si>
  <si>
    <t>(# de Actualizaciones realizadas/ # de actualizaciones solicitadas) *100</t>
  </si>
  <si>
    <t>Realizar reuniones de retroalimentación al interior de cada una de las dependencias frente a los avances de la implementación del SIPLAG</t>
  </si>
  <si>
    <t>(# de Seguimientos realizados/ # de seguimientos solicitadas) *100</t>
  </si>
  <si>
    <t>Informes</t>
  </si>
  <si>
    <t xml:space="preserve">Proyecto </t>
  </si>
  <si>
    <t>Coordinación  de los Comités Nacionales de Gestión del Riesgo de Desastres.</t>
  </si>
  <si>
    <t>Fomento de la responsabilidad sectorial y territorial en los procesos de la gestión del riesgo</t>
  </si>
  <si>
    <t>SUBDIRECCIÓN PARA EL CONOCIMIENTO DEL RIESGO</t>
  </si>
  <si>
    <t>PROYECTOS PNGRD</t>
  </si>
  <si>
    <t>Fortalecimiento de la implementación de la Política Nacional para la Gestión del Riesgo de Desastres</t>
  </si>
  <si>
    <t>Convocar como invitados temporales a entidades del SNGRD a las Comisiones Nacionales Asesoras del Comité Nacional de Conocimiento del Riesgo</t>
  </si>
  <si>
    <t>Nº de entidades con participación /Nº de entidades convocadas</t>
  </si>
  <si>
    <t>Cristian C. Fernandez</t>
  </si>
  <si>
    <t>Invitaciones, listados de asistencia.</t>
  </si>
  <si>
    <t>Apoyo a la formulación de proyectos para acceder a recursos de cofinanciación del FNGRD por parte de los sectores y las entidades territoriales.</t>
  </si>
  <si>
    <t>Apoyar la formulación de proyectos en el marco de las acciones de la Comisión Asesora de investigación.</t>
  </si>
  <si>
    <t>Realizar convocatoria y seguimiento al Comité Nacional de Conocimiento del Riesgo</t>
  </si>
  <si>
    <t>Actas, Listas de asistencia, Convocatoria</t>
  </si>
  <si>
    <t xml:space="preserve">Realizar convocatoria y seguimiento a la Comisión Nacional Técnica Asesora de Conocimiento del Riesgo </t>
  </si>
  <si>
    <t>Realizar convocatoria y seguimiento a la Comisión Nacional de Investigación en Gestión del Riesgo</t>
  </si>
  <si>
    <t>Formulación de metodologías para incorporar el análisis de riesgo de desastre en los proyectos sectoriales y territoriales de inversión pública.</t>
  </si>
  <si>
    <t>Joana Perez</t>
  </si>
  <si>
    <t>Documento finalizado</t>
  </si>
  <si>
    <t xml:space="preserve">Documentos técnicos para la estrategia de fortalecimiento institucional </t>
  </si>
  <si>
    <t>Realizar un diagnóstico de las lecciones aprendidas en los procesos de reconstrucción postdesastre y recomendaciones para la estrategia nacional.</t>
  </si>
  <si>
    <t>No. de documentos elaborados / No. de documento meta</t>
  </si>
  <si>
    <t>Contratista</t>
  </si>
  <si>
    <t>Documento de lecciones aprendidas</t>
  </si>
  <si>
    <t>Andrés Sanabria</t>
  </si>
  <si>
    <t>Actas de reunión</t>
  </si>
  <si>
    <t xml:space="preserve">Garantizar la entrega de información relacionada con el proceso de conocimiento del riesgo al SINGRD, </t>
  </si>
  <si>
    <t>Correo, carta remisoria.</t>
  </si>
  <si>
    <t>Sandra Lucía Perez</t>
  </si>
  <si>
    <t>Profesionales SCR</t>
  </si>
  <si>
    <t>Fortalecimiento de las entidades nacionales, departamentales y municipales del Sistema Nacional de Gestión del Riesgo de Desastres SNGRD.</t>
  </si>
  <si>
    <t>Socializar y difundir del documento de terminología a emplear en temas de gestión de riesgos: reporte de emergencia, consolidación de información a partir de filtros,, etc.</t>
  </si>
  <si>
    <t>Socializaciones</t>
  </si>
  <si>
    <t>N° de socializaciones realizadas/ N° de socializaciones programadas</t>
  </si>
  <si>
    <t>listados de asistencia y presentación</t>
  </si>
  <si>
    <t>(N° de acompañamientos realizados/ N° acompañamientos solicitados)*100</t>
  </si>
  <si>
    <t>Cooperación para la gestión del riesgo de desastres.</t>
  </si>
  <si>
    <t>Fortalecimiento de alianzas e intercambios con socios estratégicos para el fortalecimiento del Sistema Nacional de Gestión de Riesgo de Desastres en Colombia y en el exterior.</t>
  </si>
  <si>
    <t>Elaborar el informe de acciones de la UNGRD para el grupo de investigación de tsunamis en el marco del proyecto SATREPS</t>
  </si>
  <si>
    <t xml:space="preserve">N° informes realizados / N° de informes programados </t>
  </si>
  <si>
    <t>Nathalia Contreras</t>
  </si>
  <si>
    <t>Apoyar técnicamente a la Oficina de Cooperación Internacional en proyectos de Gestión del Riesgo. Proyecto de Inundaciones JICA</t>
  </si>
  <si>
    <t>Julio Gonzalez</t>
  </si>
  <si>
    <t>Apoyar técnicamente a la Oficina de Cooperación Internacional en proyectos de en el proyecto de investigación de la Universidad de Potsdam (Alemania)</t>
  </si>
  <si>
    <t>Apoyar técnicamente a la Oficina de Cooperación Internacional en proyectos de Gestión del Riesgo (Sequías). Secretaría Naciones Unidas</t>
  </si>
  <si>
    <t>B. CONOCIMIENTO DEL RIESGO</t>
  </si>
  <si>
    <t>Fomento de la identificación y caracterización de escenarios de riesgo</t>
  </si>
  <si>
    <t>Identificación de impactos y amenazas.</t>
  </si>
  <si>
    <t>Nº de comunicados realizados / Nº de comunicados requeridos</t>
  </si>
  <si>
    <t>Listas de asistencia, documento comunicado</t>
  </si>
  <si>
    <t>Elaboración de documentos de caracterización de escenarios y eventos amenazantes.</t>
  </si>
  <si>
    <t>Elaborar documentos de caracterización de escenarios de riesgo volcánico, y riesgo por tsunami.</t>
  </si>
  <si>
    <t>Documentos de caracterización</t>
  </si>
  <si>
    <t>Nº de documentos de caracterización realizados/ Nº de documentos de caracterización programados</t>
  </si>
  <si>
    <t>Documento de Caracterización</t>
  </si>
  <si>
    <t>Definir la hoja de ruta para el desarrollo del proyecto "estudios de evaluación de riesgo por inundación lenta y rápida" en municipios priorizados.</t>
  </si>
  <si>
    <t>Hoja de ruta</t>
  </si>
  <si>
    <t>Hoja de Ruta</t>
  </si>
  <si>
    <t>Gestionar proyectos identificados en la hoja de ruta  del proyecto "estudios de evaluación de riesgo por inundación lenta y rápida" en municipios priorizados.</t>
  </si>
  <si>
    <t>Proyectos implementados</t>
  </si>
  <si>
    <t>Proyectos Implementados/ Proyectos Financiados</t>
  </si>
  <si>
    <t>Documentos técnicos</t>
  </si>
  <si>
    <t>William Gelvez</t>
  </si>
  <si>
    <t>Generación de insumos técnicos para la evaluación y análisis del riesgo</t>
  </si>
  <si>
    <t>Definición de lineamientos de identificación de amenaza, vulnerabilidad y riesgo.</t>
  </si>
  <si>
    <t xml:space="preserve">Socialización </t>
  </si>
  <si>
    <t>Socializaciones realizadas/Soalizaciones planteadas</t>
  </si>
  <si>
    <t>Sandra Perez</t>
  </si>
  <si>
    <t>Planillas de asistencia</t>
  </si>
  <si>
    <t>Guía</t>
  </si>
  <si>
    <t>Asesorar a la Subdirección de Reducción del Riesgo y Manejo de Desastres en temas relacionados con el Conocimiento del Riesgo</t>
  </si>
  <si>
    <t>(N° Asesorías técnicas realizadas/N° asesorías técnicas solicitadas)*100</t>
  </si>
  <si>
    <t>Correos, Comunicaciones internas, documentos, listados de asistencia.</t>
  </si>
  <si>
    <t>Analizar la articulación normativa en la incorporación del riesgo en instrumentos de planificación en escalas nacional, regional y local en el tema de inundación</t>
  </si>
  <si>
    <t>Documento realizado/ Documento requerido</t>
  </si>
  <si>
    <t>Documento técnico</t>
  </si>
  <si>
    <t>Realizar un estudio de caracterización de exposición, vulnerabilidades y riesgo por tsunamis y sismos en poblaciones costeras de Cauca y Nariño</t>
  </si>
  <si>
    <t>Presupuesto de vigencia 2016</t>
  </si>
  <si>
    <t>Convenio con OSSO</t>
  </si>
  <si>
    <t>Realizar el análisis de vulnerabilidad por amenaza de movimientos en masa en la infraestructura vial de los corredores viales Popayán - Patico - Rio Mazamorras Ruta 20 y Cano -  Mojarras Ruta 25. Etapa 2: 2017</t>
  </si>
  <si>
    <t>Informe de avance del proyecto según lo programado en el Convenio No. 9677-PPAL001-452-2016</t>
  </si>
  <si>
    <t>Convenio interinstitucional INVIAS - SGC - FNGRD</t>
  </si>
  <si>
    <t>Fortalecimiento de metodologías para el monitoreo del riesgo</t>
  </si>
  <si>
    <t>Conocimiento de las amenazas y definición de patrones de monitoreo por escenarios</t>
  </si>
  <si>
    <t>Elaborar línea base del funcionamiento actual del monitoreo hidrometeorológico desde los niveles nacional, regional y local, para proponer su articulación, y establecer los aspectos planteados para su modernización</t>
  </si>
  <si>
    <t>Convenios perfeccionados</t>
  </si>
  <si>
    <t>Documento de análisis</t>
  </si>
  <si>
    <t>Fomento de la gestión del riesgo de desastres en la educación nacional</t>
  </si>
  <si>
    <t>'Comunicación del riesgo a las entidades públicas y privadas y a la población, con fines de información pública, percepción y toma de conciencia.</t>
  </si>
  <si>
    <t>Construir la Estrategia Nacional de comunicación del riesgo volcánico</t>
  </si>
  <si>
    <t>Documento aprobado</t>
  </si>
  <si>
    <t>Presupuesto de vigencia pasada</t>
  </si>
  <si>
    <t>Convenio SGC-OCyT-FNGRD</t>
  </si>
  <si>
    <t>Realizar contenido técnico relacionado con sismos y tsunamis para el desarrollo de material audiovisual y de divulgación enfocado a las comunidades</t>
  </si>
  <si>
    <t>Formular proyecto de Módulo virtual para la formación en gestión del riesgo de desastres de desastres dirigido a niños, niñas y adolescentes</t>
  </si>
  <si>
    <t>Actualizaciones realizadas</t>
  </si>
  <si>
    <t>Miguel Angulo</t>
  </si>
  <si>
    <t>Plan de Mejoramiento institucional</t>
  </si>
  <si>
    <t>Seguimientos realizados</t>
  </si>
  <si>
    <t>Asistencia</t>
  </si>
  <si>
    <t xml:space="preserve"># De reuniones a las que asiste / # de reuniones programadas </t>
  </si>
  <si>
    <t xml:space="preserve">Acta y listados de Asistencia </t>
  </si>
  <si>
    <t># De reuniones socializadas / # de reuniones por socializar</t>
  </si>
  <si>
    <t>Indicadores cargados</t>
  </si>
  <si>
    <t>(# De Indicadores actualizados / # de indicadores por actualizar) *100</t>
  </si>
  <si>
    <t>NEOGESTION</t>
  </si>
  <si>
    <t>Herramientas implementeadas/herramientas proyectadas</t>
  </si>
  <si>
    <t>Herramientas implementadas e incorporadas al SNIGRD, documentos de seguimiento, reuniones de avance.</t>
  </si>
  <si>
    <t>Apoyo técnico para realizar el seguimiento al Plan Nacional para la Gestión del Riesgo de Desastres</t>
  </si>
  <si>
    <t>Herramientas implementadas e incorporadas, documentos de seguimiento, reuniones de avance.</t>
  </si>
  <si>
    <t>Manuales o Guias elaborados</t>
  </si>
  <si>
    <t>Manual o guia Elaborados / Manual o Guia Requeridos</t>
  </si>
  <si>
    <t>Herramientas implementeadas/herramientas priorizadas</t>
  </si>
  <si>
    <t>Reporte y Seguimiento a la ejecución de proyecto de inversión  (Implementación del SNIGRD).</t>
  </si>
  <si>
    <t>Seguimientos realizados / Seguimientos Programados</t>
  </si>
  <si>
    <t>Reportes SPI</t>
  </si>
  <si>
    <t>Actas de asistencia</t>
  </si>
  <si>
    <t>Jennifer Wilches</t>
  </si>
  <si>
    <t>Articulación en la formulación de la Estrategia y el Plan de Acción de Rendición de Cuentas para la Vigencia 2016.</t>
  </si>
  <si>
    <t>Yineth Pinilla</t>
  </si>
  <si>
    <t># Reuniones a las que asiste</t>
  </si>
  <si>
    <t>Reuniones a las que asiste</t>
  </si>
  <si>
    <t>Asistencia a las reuniones líderes SIPLAG.</t>
  </si>
  <si>
    <t>Boletín digital</t>
  </si>
  <si>
    <t>Johana Rojas, Jeisson Roncancio</t>
  </si>
  <si>
    <t>Realizar boletín mensual del Centro de Documentación</t>
  </si>
  <si>
    <t>Software/manejo de información</t>
  </si>
  <si>
    <t xml:space="preserve">Renovación herramientas para manejo de información:
2 licencias para compresión de material digital (crear, modificar, reducir peso) 
Acrobat pro. </t>
  </si>
  <si>
    <t>Documentos de registro</t>
  </si>
  <si>
    <t xml:space="preserve">Johana Rojas, Jeisson Roncancio </t>
  </si>
  <si>
    <t>Materiales Bibliográficos</t>
  </si>
  <si>
    <t>Soporte y mantenimiento del software Dspace- biblioteca digital.</t>
  </si>
  <si>
    <t>Software-web</t>
  </si>
  <si>
    <t>Recopilación de información de material bibliográfico herramientas de planificación - Planes de Ordenamiento Territorial y Planes de Ordenación y Manejo Ambiental de Cuencas Hidrográficas (POMCAS)</t>
  </si>
  <si>
    <t>Documentos en software</t>
  </si>
  <si>
    <t>Realizar la catalogación y clasificación de material bibliográfico (resoluciones, circulares, conceptos jurídicos) producidos por la Unidad 2015-2016</t>
  </si>
  <si>
    <t>Documento soporte/Software-web</t>
  </si>
  <si>
    <t>Johana Rojas/Jeisson Roncancio</t>
  </si>
  <si>
    <t>Recopilación de información jurídica (resoluciones)para disponer en el repositorio digital con los Consejos departamentales de GRD</t>
  </si>
  <si>
    <t>Registro de materiales entregados</t>
  </si>
  <si>
    <t>Recopilación de información para disponer en el repositorio digital con las entidades integrantes de la Comisión técnica de Conocimiento</t>
  </si>
  <si>
    <t>Centro de documentación en Gestión del Riesgo de Desastres.</t>
  </si>
  <si>
    <t>Daniel González</t>
  </si>
  <si>
    <t>Elaboracion de rotafolios informativos de la UNGRD</t>
  </si>
  <si>
    <t>Fortalecimiento de la comunicacion en emergencias.</t>
  </si>
  <si>
    <t>Convenio</t>
  </si>
  <si>
    <t>Diseños adelantados</t>
  </si>
  <si>
    <t xml:space="preserve">Milena Moreno
</t>
  </si>
  <si>
    <t>Diseños institucionales de documentos de la UNGRD.</t>
  </si>
  <si>
    <t>Convenios de comunicación para la difusión de piezas y campañas en medios masivos no convencionales</t>
  </si>
  <si>
    <t>Convenio con RTVC para pauta comercial que nos permita difundir videos institucionales en momentos coyunturales (temporada de lluvias, menos lluvias, fin de año, mes de la reducción del riesgo), promovidos a través de Código Cívico.</t>
  </si>
  <si>
    <t>Videos y fotografías</t>
  </si>
  <si>
    <t>Juan Carlos López</t>
  </si>
  <si>
    <t>Fotografias, videos</t>
  </si>
  <si>
    <t>Campañas en redes sociales acordes a las temáticas de la Gestión del Riesgo</t>
  </si>
  <si>
    <t>Relacionamiento con medios de comunicación nacionales, regionales y comunitarios.</t>
  </si>
  <si>
    <t>Fotografías y videos</t>
  </si>
  <si>
    <t>Mantener actualizado el banco de imágenes de la UNGRD</t>
  </si>
  <si>
    <t>Correos electrónicos</t>
  </si>
  <si>
    <t xml:space="preserve">Monitoreo de medios. </t>
  </si>
  <si>
    <t>Micro-sitio</t>
  </si>
  <si>
    <t>material promocional</t>
  </si>
  <si>
    <t>Milena Moreno
Juan Carlos López</t>
  </si>
  <si>
    <t>Material físico</t>
  </si>
  <si>
    <t>Actualización y/o reimpresión de material pedagógico de la UNGRD para ser distribuidos interno y externo. (material promocional. Pendones, backing, etc)</t>
  </si>
  <si>
    <t>Evento</t>
  </si>
  <si>
    <t>Anamaria Escobar
Samuel Lancheros</t>
  </si>
  <si>
    <t>Encuentro de comunicadores del SNGRD. Para conseguir sinergia en la labor conseguida.</t>
  </si>
  <si>
    <t>Documentos físicos y virtuales</t>
  </si>
  <si>
    <t>Boletines institucionales internos de comunicación, que reflejen el día a día de la entidad y el trabajo de cada funcionario de la UNGRD.</t>
  </si>
  <si>
    <t>Documento físico y virtual</t>
  </si>
  <si>
    <t>Boletines externos de información con el SNGRD.</t>
  </si>
  <si>
    <t>OAC (Comunicadores)</t>
  </si>
  <si>
    <t>Boletínes informativos y comunicados de prensa.</t>
  </si>
  <si>
    <t>Daniel González
Fabián Fabara</t>
  </si>
  <si>
    <t>Videos</t>
  </si>
  <si>
    <t xml:space="preserve">Producto audiovisual que condense las actividades  mensuales de la UNGRD </t>
  </si>
  <si>
    <t>Rediseño de piezas para pendones, afiches y material pop de la UNGRD</t>
  </si>
  <si>
    <t>Documentos físicos</t>
  </si>
  <si>
    <t>Elaboración de infografías dirigidas para su publicación en medios de comunicación</t>
  </si>
  <si>
    <t>Videos institucionales de carácter interno y externo que resalten las labores y acciones de la UNGRD y el SNGRD.</t>
  </si>
  <si>
    <t xml:space="preserve">Encuestas de percepción dirigida a los públicos internos y externos de la entidad. </t>
  </si>
  <si>
    <t>Carteleras institucionales físicas, las cuales se nutrirán de la información generada por los boletines institucionales y además donde se podrán consultar las diferentes acciones de la UNGRD.</t>
  </si>
  <si>
    <t>Estrategia de comunicaciones interna, externa y digital en gestión del riesgo de desastres.</t>
  </si>
  <si>
    <t>CUMPLIMIENTO</t>
  </si>
  <si>
    <t>ACTIVIDAD 2015</t>
  </si>
  <si>
    <t>ESTRATEGIA PLAN ESTRATEGICO</t>
  </si>
  <si>
    <t>LÍNEA DE ACCIÓN
PLAN ESTRATEGICO</t>
  </si>
  <si>
    <t>Esperanza Barbosa</t>
  </si>
  <si>
    <t>Personas capacitadas</t>
  </si>
  <si>
    <t>Adelantar Sesiones de Educación Financiera con énfasis en aseguramiento de Activos Públicos</t>
  </si>
  <si>
    <t xml:space="preserve">5.2.2 Programas de formación en gestión del riesgo de desastres desarrollados </t>
  </si>
  <si>
    <t>Lineamientos y guías para aseguramiento de los bienes públicos.</t>
  </si>
  <si>
    <t>Lineamientos</t>
  </si>
  <si>
    <t>Desarrollar lineamientos para la suscripción de polizas para  aseguramiento colectivo.</t>
  </si>
  <si>
    <t>Gestionar la socialización del documento guía para el aseguramiento de bienes inmuebles públicos (insumo)</t>
  </si>
  <si>
    <t>Conceptos técnicos,</t>
  </si>
  <si>
    <t>(# de solicitudes gestionadas/
# de solicitudes recibidas)*100</t>
  </si>
  <si>
    <t xml:space="preserve">Porcentaje Solicitudes gestionadas </t>
  </si>
  <si>
    <t>Listados de Asistencia</t>
  </si>
  <si>
    <t>Documento metodológico</t>
  </si>
  <si>
    <t>Diseñar y socializar la Propuesta Metodológica para Entidades Territoriales de activación financiera ante desastres</t>
  </si>
  <si>
    <t>Actas, listados de asistencia</t>
  </si>
  <si>
    <t>Sesión de trabajo</t>
  </si>
  <si>
    <t>Coordinar las sesiones de la Mesa Interinstitucional del trabajo en Protección Financiera</t>
  </si>
  <si>
    <t>Brindar asesoría técnica para el diseño y parametrización de instrumentos financieros necesarios para la gestión del riesgo.</t>
  </si>
  <si>
    <t>3.5.1 
3.5.2
3.5.3. 3.5.4.
3.5.2Apoyar la implementación de  los instrumentos de aseguramiento ante el riesgo de desastres para la protección financiera del Estado ante los desastres  en sus diferentes niveles sectoriales y territoriales, con el fin de garantizar una adecuada respuesta ante la ocurrencia de desastres y proteger el equilibrio fiscal a largo plazo</t>
  </si>
  <si>
    <t>Gestión Financiera y Aseguramiento ante el Riesgo de Desastres</t>
  </si>
  <si>
    <t>Protección Financiera</t>
  </si>
  <si>
    <t>Propuesta de TDR</t>
  </si>
  <si>
    <t xml:space="preserve">Actividad </t>
  </si>
  <si>
    <t>Desarrollar actividades para la conmemoración del mes de la Reducción del Riesgo</t>
  </si>
  <si>
    <t>Coordinar la conmemoración del mes de la  Reducción del Riesgo</t>
  </si>
  <si>
    <t>Alberto Granes</t>
  </si>
  <si>
    <t>Apoyar y hacer seguimiento a los proyectos DIPECHO</t>
  </si>
  <si>
    <t>Coordinar el intercambio de experiencias y conocimientos en Gestión del Riesgo desde el ámbito comunitario</t>
  </si>
  <si>
    <t xml:space="preserve">5.3.5 Acciones de promoción y seguimiento a la participación social y comunitaria implementadas </t>
  </si>
  <si>
    <t>Actas de reunión, invitaciones a reuniones.</t>
  </si>
  <si>
    <t>(# de reuniones programadas/ # de reuniones desarrolladas)* 100</t>
  </si>
  <si>
    <t xml:space="preserve">Participación </t>
  </si>
  <si>
    <t>Participar en la mesa de primera infancia e infancia y adolescencia.</t>
  </si>
  <si>
    <t>Coordinar la mesa de enfoque diferencial al interior de la UNGRD.</t>
  </si>
  <si>
    <t>Informes (Documentos Escritos)</t>
  </si>
  <si>
    <t>Nelson Hernández</t>
  </si>
  <si>
    <t xml:space="preserve">5.3.2 Estrategias participativas diseñadas e implementadas con 8 grupos poblacionales </t>
  </si>
  <si>
    <t>Actividades de implementación</t>
  </si>
  <si>
    <t>Generación de Insumo técnico para orientar el abordaje y la participación comunitaria en las instancias territoriales de gestión del riesgo.</t>
  </si>
  <si>
    <t>5.3.1 Lineamientos para la gestión del riesgo de desastres con grupos poblacionales específicos diseñados y socializados</t>
  </si>
  <si>
    <t>Articulación del ámbito social y comunitario en el proceso de reducción del riesgo.</t>
  </si>
  <si>
    <t>Documentos técnico</t>
  </si>
  <si>
    <t>Oscar Lozano</t>
  </si>
  <si>
    <t>Desarrollar lineamientos para Incorporar como parte del ciclo de proyectos del sector ambiente la gestión del riesgo de desastres y unificar los criterios para su evaluación</t>
  </si>
  <si>
    <t>Realizar el seguimiento contractual y asistencia técnica a las medidas de adaptación al Cambio Climático implementadas</t>
  </si>
  <si>
    <t>2.2.6 Gestión del riesgo de desastres implementada en el ciclo de proyectos del sector ambiente</t>
  </si>
  <si>
    <t>Apoyo a la operación y mantenimiento del sistema de evaluación y seguimiento de medidas para la adaptación.</t>
  </si>
  <si>
    <t>Apoyar  técnicamente,  
emitir conceptos técnicos y/o asesorar a  entidades nacionales y/o territoriales y otras áreas de la UNGRD, para el  fortalecimiento y articulación de la reducción del riesgo de desastres con contextos de  Variabilidad y Cambio  Climático.</t>
  </si>
  <si>
    <t>Asesorar técnicamente las actividades relacionadas con el PNACC en articulación con políticas y estrategias de Reducción del Riesgo</t>
  </si>
  <si>
    <t>Elaborar la versión final publicable del documento “GUÍA PARA LA INTEGRACIÓN DE LA VARIABILIDAD CLIMÁTICA EN LA GESTIÓN DEL RIESGO DE DESASTRES EN CONTEXTOS DE ADAPTACIÓN AL CAMBIO CLIMÁTICO”.</t>
  </si>
  <si>
    <t>Elaborar el documento propuesta técnica de las bases conceptuales para la aplicación de la Política del Sistema Nacional para la Gestión del Riesgo de Desastres, SNGRD,  en la temática de variabilidad climática y de cambio climático.</t>
  </si>
  <si>
    <t xml:space="preserve">Apoyo técnico en la implementación de acciones de Adaptación al Cambio Climático, incorporando criterios y acciones que disminuyan los impactos del cambio climático en las fases de evaluación, diagnóstico, formulación y actualización de los POT. </t>
  </si>
  <si>
    <t>Municipios Asistidos</t>
  </si>
  <si>
    <t>Capacitar a los integrantes de los CMGRD en la integración de la gestión del riesgo en los diferentes instrumentos de planificación e inversión pública</t>
  </si>
  <si>
    <t>Territorios Asistidos</t>
  </si>
  <si>
    <t xml:space="preserve">5.2.3 Fortalecimiento a nivel territorial para el desarrollo de la gestión del riesgo de desastres </t>
  </si>
  <si>
    <t>Acompañar a los municipios y departamentos en la implementación de los procesos de la Gestión del Riesgo y los componentes del SNGRD</t>
  </si>
  <si>
    <t>Documentos técnicos, formatos y matrices diligenciados, ayudas de memoria, listados de Asistencia, presentaciones, correos electrónicos</t>
  </si>
  <si>
    <t>Juan Pablo Jojoa</t>
  </si>
  <si>
    <t># de Documentos de Lineamientos elaborados / #de Documentos de Lineamientos  programados para elaborar</t>
  </si>
  <si>
    <t>Documentos de Lineamientos</t>
  </si>
  <si>
    <t>Elaborar Documentos Municipales de Lineamientos para la integración de la gestión del riesgo en la revisión y ajuste de POT articulados al plan de inversiones municipal (21 Documentos de Lineamientos)</t>
  </si>
  <si>
    <t>Elaborar documentos municipales de lineamientos para la integración de la gestión del riesgo en la revisión y ajuste de POT (5)</t>
  </si>
  <si>
    <t>Documentos con Seguimientos</t>
  </si>
  <si>
    <t>Realizar seguimiento a los Documentos de Línea Base (diagnostico) de los municipios priorizados en cuanto a insumos y avances en la integración de la Gestión del riesgo de desastres en planes de ordenamiento  territorial,  articulados al plan de inversiones municipal (21 Documentos de Línea Base )</t>
  </si>
  <si>
    <t>Realizar la línea base (diagnostico) de los municipios priorizados en cuanto a insumos y avances en la integración de la GRD y OT (40)</t>
  </si>
  <si>
    <t>Documentos técnicos, matrices diligenciadas, ayudas de memoria, listados de Asistencia, presentaciones, correos electrónicos</t>
  </si>
  <si>
    <t xml:space="preserve">Porcentaje de Solicitudes gestionadas </t>
  </si>
  <si>
    <t xml:space="preserve">Elaborar documentos para apoyar técnicamente y/o para hacer revisiones y/o ajustes para la formulación de políticas, marcos regulatorios, CONPES, guías, circulares y estudios en relación con la incorporación de medidas de reducción del riesgo - intervención prospectiva - en los instrumentos de planificación. </t>
  </si>
  <si>
    <t xml:space="preserve">Elaborar documentos para apoyar técnicamente y/o para hacer revisiones y/o ajustes para la formulación de políticas, marcos regulatorios, CONPES, circulares, estudios, evaluaciones y análisis en relación con la incorporación de medidas de reducción del riesgo - intervención prospectiva - en la planificación. </t>
  </si>
  <si>
    <r>
      <t xml:space="preserve">2.1.6 68 Municipios con documento de lineamientos para incorporar la gestión del riesgo de desastres en la revisión y ajuste del POT, articulado al plan de inversiones para los municipios
</t>
    </r>
    <r>
      <rPr>
        <b/>
        <sz val="10"/>
        <color indexed="36"/>
        <rFont val="Arial"/>
        <family val="2"/>
      </rPr>
      <t>Municipios con documento de lineamientos para incorporar la gestión del riesgo de desastres en la revisión y ajuste del POT, articulado al plan de inversiones para los municipios (2017-21)</t>
    </r>
    <r>
      <rPr>
        <sz val="10"/>
        <rFont val="Arial"/>
        <family val="2"/>
      </rPr>
      <t xml:space="preserve">
</t>
    </r>
  </si>
  <si>
    <t>Articulación de instrumentos  y desarrollo de lineamientos de ordenamiento territorial, ordenación ambiental, planificación del desarrollo y gestión del riesgo.</t>
  </si>
  <si>
    <t>Intervención Prospectiva</t>
  </si>
  <si>
    <t xml:space="preserve">Listados de Asistencia, Hoja de ruta y avances, propuesta final. </t>
  </si>
  <si>
    <t>(# de sesiones realizadas/ # sesiones convocadas)*100</t>
  </si>
  <si>
    <t>Sesiones realizadas</t>
  </si>
  <si>
    <t>Desarrollar estrategia de socialización de técnicas constructivas que utilizan material vegetal vivo como elemento de construcción, solo o combinado con materiales inertes para obras civiles para la consolidación
de taludes, riberas y control de la erosión</t>
  </si>
  <si>
    <t>3.1.3 Medidas de reducción del riesgo de desastres a partir de tecnologías alternativas ambientalmente sostenibles identificadas y fomentadas</t>
  </si>
  <si>
    <t>Promoción de tecnologías alternativas no convencionales sostenibles, de bajo costo y/o de bajo impacto ambiental, como medidas de intervención correctiva.</t>
  </si>
  <si>
    <t>Jorge Buelvas</t>
  </si>
  <si>
    <t>SIGOB, comunicaciones oficiales</t>
  </si>
  <si>
    <t>(# solicitudes tramitadas / # solicitudes recibidas)*100</t>
  </si>
  <si>
    <t>Solicitudes tramitadas</t>
  </si>
  <si>
    <t>Realizar la evaluación técnica de los proyectos de intervención correctiva radicados en la UNGRD</t>
  </si>
  <si>
    <t>Gestionar los proyectos de reducción del riesgo en el Banco de Proyectos.</t>
  </si>
  <si>
    <t>3.1.1 Banco de proyectos de reducción del riesgo de desastres de cobertura e impacto nacional implementado</t>
  </si>
  <si>
    <t>Procedimiento de seguimiento a los proyectos y convenios de intervención correctiva.</t>
  </si>
  <si>
    <t>Astrid Delgado</t>
  </si>
  <si>
    <t xml:space="preserve">Realizar seguimiento a los proyectos derivados del convenio 017 FNR, para gestionar la liquidación y cierres de los mismos. </t>
  </si>
  <si>
    <t>Matriz de Seguimiento</t>
  </si>
  <si>
    <t>Oscar Salamanca</t>
  </si>
  <si>
    <t>(# de proyectos ejecutados/ #de proyectos programados para ejecutar)*100</t>
  </si>
  <si>
    <t xml:space="preserve">Proyectos ejecutados </t>
  </si>
  <si>
    <t>Realizar seguimiento a los proyectos de intervención correctiva obras civiles(mitigación/recuperación)</t>
  </si>
  <si>
    <t>Acciones de intervención correctiva de las condiciones de riesgo existente.</t>
  </si>
  <si>
    <t>SIG Galeras</t>
  </si>
  <si>
    <t>Elsy Melo</t>
  </si>
  <si>
    <t>(# de familias de la ZAVA con acompañamiento psicosocial / # total de las familias que solicitan acompañamiento psicosocial) *100</t>
  </si>
  <si>
    <t>Porcentaje familias expuestas con acompañamiento psicosocial</t>
  </si>
  <si>
    <t>Adelantar acciones y gestión de acompañamiento psicosocial, económico - productivo y jurídico, hacia los habitantes de la ZAVA del Galeras de los municipios de Pasto, Nariño y La Florida, que propenden por el reasentamiento de los mismos, en sitios seguros.</t>
  </si>
  <si>
    <t>C. REDUCCIÓN DEL RIESGO</t>
  </si>
  <si>
    <t>Propuesta de Protocolo (Documento Escrito)</t>
  </si>
  <si>
    <t xml:space="preserve">4.3.2 Elaboración y actualización de Protocolos Nacionales para la Respuesta por Fenómenos Volcánicos </t>
  </si>
  <si>
    <t xml:space="preserve">4.3.1 Formulación e implementación de Protocolos Nacionales para la Respuesta frente a Temporadas de Fenómenos Climáticos </t>
  </si>
  <si>
    <t>Agenda</t>
  </si>
  <si>
    <t>4.1.7 Entidades nacionales actualizadas para participar en operaciones de respuesta a emergencias</t>
  </si>
  <si>
    <t>Informes Escritos</t>
  </si>
  <si>
    <t>Nelson Hernández
Jorge Obando</t>
  </si>
  <si>
    <t>Acciones</t>
  </si>
  <si>
    <t>Desarrollar acciones de preparación para la respuesta, asociadas al CONPES 3667 de 2010 - Complejo Volcánico Nevado del Huila.</t>
  </si>
  <si>
    <t>Informes Escritos
Registro audiovisual</t>
  </si>
  <si>
    <t>Informes de Gestión</t>
  </si>
  <si>
    <t>Actualización del Plan Nacional de Contingencia contra derrames de hidrocarburos establecido mediante el Decreto 321 de 1999 (Proyecto No. 4.3.6)</t>
  </si>
  <si>
    <t>Nelson Hernández / Alberto Granes</t>
  </si>
  <si>
    <t>Coordinar la formulación, el desarrollo y el seguimiento de agenda de trabajo del Comité para la Reducción del Riesgo de Desastres</t>
  </si>
  <si>
    <t>Actas y trazabilidad de la S General</t>
  </si>
  <si>
    <t>(# de reuniones desarrolladas/ # de reuniones convocadas)*100</t>
  </si>
  <si>
    <t>Reuniones realizadas</t>
  </si>
  <si>
    <t>Programa de acompañamiento a los sectores con el fin de asesorar y orientar el desarrollo de las acciones concertadas en las agendas sectoriales.</t>
  </si>
  <si>
    <t>SUBDIRECCIÓN PARA LA REDUCCIÓN DEL RIESGO DE DESASTRES</t>
  </si>
  <si>
    <t>SUBDIRECCIÓN PARA EL MANEJO DE DESASTRES</t>
  </si>
  <si>
    <t>FECHA 
INICIOFECHA 
INICIOFECHA 
INICIO</t>
  </si>
  <si>
    <t>Convocar y realizar las reuniones del Comité Nacional para el Manejo de Desastres</t>
  </si>
  <si>
    <t>Número de convocatorias realizadas / Número de convocatorias programadas</t>
  </si>
  <si>
    <t>Número de convocatorias realizadas/ Numero de convocatorias porgramadas</t>
  </si>
  <si>
    <t xml:space="preserve">Carmen Elena Pabon
Karen Galvis </t>
  </si>
  <si>
    <t>Oficios de convocatoria remitidos a los integrantes del Comité de acuerdo a la Ley 1523 de 2012 y Actas de reuniones en las cuales se hace seguimiento a los compromisos adquiridos por los miembros del Comité Nacional para el Manejo de Desastres</t>
  </si>
  <si>
    <t>Convocar y realizar reuniones de la Comisión Técnica Nacional Asesora para el Manejo de Desastres</t>
  </si>
  <si>
    <t>Oficios de convocatoria remitidos a Comisión Técnica Nacional Asesora para el Manejo de Desastres y Actas de reuniones en las cuales se hace seguimiento a los compromisos adquiridos por los miembros de la Comisión Técnica Nacional Asesora para el Manejo d</t>
  </si>
  <si>
    <t>Formulación de los Instrumentos de Planificación</t>
  </si>
  <si>
    <t>Formulación y articulación de la Estrategia Nacional de Respuesta.</t>
  </si>
  <si>
    <t>Adopción por Decreto de la Estrategia Nacional de Respuesta a Emergencias - ENRE</t>
  </si>
  <si>
    <t>Acto Administrativo</t>
  </si>
  <si>
    <t>Número de actos administrativos adoptados/ N° Actos adminstrativos programados</t>
  </si>
  <si>
    <t>Carmen Elena Pabon 
Miguel Luengas</t>
  </si>
  <si>
    <t>Acto Administrativo de Adopción</t>
  </si>
  <si>
    <t>Establecer estrategia Nacional ante eventos recurrentes</t>
  </si>
  <si>
    <t>Documento formulado/ Documento Requerido</t>
  </si>
  <si>
    <t>Documento de lineamientos formulados</t>
  </si>
  <si>
    <t>Formulación y articulación de la Estrategia de Reconstrucción Pos Desastre.</t>
  </si>
  <si>
    <t>Aprobación de la Estrategia de Recuperación de  Desastres</t>
  </si>
  <si>
    <t>Número de Documentos de lineamientos formulados/ numero de documento APROBADOS</t>
  </si>
  <si>
    <t xml:space="preserve">Miguel Luengas
Dayan Parra
Martín Mazo 
</t>
  </si>
  <si>
    <t>Documento aprobado UNGRD</t>
  </si>
  <si>
    <t>Procesos de Estandarización y Acreditación en Búsqueda y Rescate</t>
  </si>
  <si>
    <t>Proyecto de Fortalecimiento de la Línea de Búsqueda y Rescate Urbano -USAR</t>
  </si>
  <si>
    <t>Proyecto</t>
  </si>
  <si>
    <t>Numero de proyectos Ejecutados/ numero de proyectos programados</t>
  </si>
  <si>
    <t xml:space="preserve">William Tovar
Silvia Ballen
Freddy Joya
Diana Corrales
Diana Ramirez
Juan Carlos Garzón
Marlen Robayo 
Jose Perdomo
</t>
  </si>
  <si>
    <t>Informe de adquisición en el marco del proyecto</t>
  </si>
  <si>
    <t>Apoyo en la Clasificación  Externa de INSARAG para el Equipo USAR del SNGRD</t>
  </si>
  <si>
    <t>No de poryectos Formulados / No de Proyectos Proyectados</t>
  </si>
  <si>
    <t>Documento de compormisos de partes</t>
  </si>
  <si>
    <t>No de documentos Formulados / No de documentos programados</t>
  </si>
  <si>
    <t>Informe de avances</t>
  </si>
  <si>
    <t>Programa de Formacion y Capacitación para el proceso de Acreditación del Equipo de Busqueda y Rescate</t>
  </si>
  <si>
    <t>Número de Documentos de lineamientos formulados/ numero de documento Aprobados</t>
  </si>
  <si>
    <t>Diseño de pagina Web USAR</t>
  </si>
  <si>
    <t>Pagina Web</t>
  </si>
  <si>
    <t>No de paginas diseñas/ No de paginas Programadas</t>
  </si>
  <si>
    <t>Link pagina Web diseñada</t>
  </si>
  <si>
    <t xml:space="preserve"> Centro Nacional Logístico con capacidad para responder ante desastres a nivel nacional y apoyar intervenciones a nivel internacional fortalecido.</t>
  </si>
  <si>
    <t xml:space="preserve">Fortalecimiento del centro nacional logístico de Gestión del riesgo de desastres de colombia. </t>
  </si>
  <si>
    <t>Contratos/
convenios Contratos/
convenios</t>
  </si>
  <si>
    <t>Número de contratos y convenios elaborados y firmados/ No  de contratos y convenios requeridos</t>
  </si>
  <si>
    <t>Procesos contractuales o convenios adelantados</t>
  </si>
  <si>
    <t>D. MANEJO DE DESASTRES</t>
  </si>
  <si>
    <t>FECHA 
INICIOFECHA 
INICIO</t>
  </si>
  <si>
    <t>Potencializar la preparación  en la respuesta y la recuperación para el manejo de desastres</t>
  </si>
  <si>
    <t>Generación de insumos técnicos para el Manejo de Desastres por parte del SNGRD</t>
  </si>
  <si>
    <t>Capacitación para el Manejo de Desastres</t>
  </si>
  <si>
    <t>No de capacitaciones realizadas/ No capacitaciones programados</t>
  </si>
  <si>
    <t>Informes de capacitación, listados de asistencia</t>
  </si>
  <si>
    <t>Programas SIPLAG -por Servicios Basicos de Respuesta</t>
  </si>
  <si>
    <t>Programas</t>
  </si>
  <si>
    <t>No de programas elaborados/ No programas porgramados</t>
  </si>
  <si>
    <t>Programas elaborados Elaborados</t>
  </si>
  <si>
    <t>Adopcion SIPLAG de los Programas basicos de respuesta</t>
  </si>
  <si>
    <t>Adopción programas</t>
  </si>
  <si>
    <t>No de programas adoptados/No de programas Elaborados</t>
  </si>
  <si>
    <t>adopción en Neogestion  -SIPLAG</t>
  </si>
  <si>
    <t>Elaboración Insumos Tecnicos para alimentación de caja de Herramientas</t>
  </si>
  <si>
    <t>Documentos Insumos Tecnicos</t>
  </si>
  <si>
    <t>No de insumos tecnicos elaborados/ No de insumos tecnicos programados</t>
  </si>
  <si>
    <t>Carmen Elena Pabón
William Tovar 
Martin Mazo
Dayan Parra
Mauricio Sanabria</t>
  </si>
  <si>
    <t>Insumos tecnicos elaborados</t>
  </si>
  <si>
    <t>Diseño, diagramación e impresión 3a edición Caja de Herramientas</t>
  </si>
  <si>
    <t>Caja de Herramientas</t>
  </si>
  <si>
    <t>No de impresiones porgramadas/ No impresiones realizadas</t>
  </si>
  <si>
    <t>Tercera edición Caja de Herramientas</t>
  </si>
  <si>
    <t>Asistencia técnica para el fortalecimiento de las capacidades locales para la recuperación.</t>
  </si>
  <si>
    <t>Asistencia técnica a entidades territoriales en el proceso de manejo de desastres</t>
  </si>
  <si>
    <t>Asistencias técnicas</t>
  </si>
  <si>
    <t>Número de Asistencias realizadas/ N° de Declaratoria de Calamidad firmadas</t>
  </si>
  <si>
    <t>informes mensuales, indicador SIPLAG del proceso de gestión para el manejo de Desastres</t>
  </si>
  <si>
    <t>Definir lineamientos minimos de Salas de Crisis Territoriales</t>
  </si>
  <si>
    <t>Documentos realizados/ documentos programados</t>
  </si>
  <si>
    <t>Karen Avila
Diego Julian Florez
Eduw Idarraga
Karol Moreno</t>
  </si>
  <si>
    <t>Documento que contenga los minimos a tener encuenta por los entes territoriales para implementar salas de crisis Municipales y departamentales</t>
  </si>
  <si>
    <t>Levantar inventario de Salas de Crisis Departamentales que cumplen con los requisitos minimos de Sala de Crisis</t>
  </si>
  <si>
    <t>Base de datos de inventario de Sala de Crisis que cumplen con los requisitos establecidos</t>
  </si>
  <si>
    <t xml:space="preserve">Establecer inventarios de los centros de entrenamiento pertenecientes al SNGRD que funcionan en le pais </t>
  </si>
  <si>
    <t>Base de datos</t>
  </si>
  <si>
    <t>No Inventarios realziados/ No de Inventariosprogramados</t>
  </si>
  <si>
    <t>inventario de Centros de entrenamineto del SNGRD existentes en el Pais</t>
  </si>
  <si>
    <t>Actualizar los planes de emergencia y contingencia de los ERON (bajo el concepto y marco de la GRD)</t>
  </si>
  <si>
    <t>Asistencia Tecnica</t>
  </si>
  <si>
    <t xml:space="preserve"># Solicitudes de asistencia tecnica/ # Asistencia Tecnica prestada </t>
  </si>
  <si>
    <t>Carmen Elena Pabón</t>
  </si>
  <si>
    <t>Actas de la assitencia Tecnica prestada</t>
  </si>
  <si>
    <t xml:space="preserve">Actualización de Planes básicos de emergencia y contingencia en los ERON y el INPEC. </t>
  </si>
  <si>
    <t>Ejecución de la respuesta</t>
  </si>
  <si>
    <t>Atención de la población afectada.</t>
  </si>
  <si>
    <t>Convocar y activar la sala de crisis Nacional</t>
  </si>
  <si>
    <t>Activaciones</t>
  </si>
  <si>
    <t>Número de activaciones realizadas/ No de activaciones  requeridas</t>
  </si>
  <si>
    <t>Convocatorias realizadas a través de correos electrónicos u oficios</t>
  </si>
  <si>
    <t xml:space="preserve">Registro Único de Damnificados-RUD </t>
  </si>
  <si>
    <t xml:space="preserve">Número de informes realizados / Número de informes requeridos </t>
  </si>
  <si>
    <t>Mauricio Sanabria</t>
  </si>
  <si>
    <t xml:space="preserve"> CONSULTAR EN EL LINK http://rud.gestiondelriesgo.gov.co/ </t>
  </si>
  <si>
    <t>Monitoreo permanente a los entes territoriales</t>
  </si>
  <si>
    <t>Reportes de monitoreo</t>
  </si>
  <si>
    <t>No de monitoreo realizados/ No de monitoreos programados</t>
  </si>
  <si>
    <t>Diana Martinez
Diana Valencia
Fernando Piña
Daniel Suarez
Jorge Neira</t>
  </si>
  <si>
    <t>Reportes preliminares -CITEL</t>
  </si>
  <si>
    <t>Restitución de los servicios esenciales afectados.</t>
  </si>
  <si>
    <t>Prestar los Servicios básicos de Respuesta a Emergencias</t>
  </si>
  <si>
    <t>Municipios atendidos</t>
  </si>
  <si>
    <t>No de municipios que realizaron solicitud/ No de Municipios atendidos</t>
  </si>
  <si>
    <t>Visor de emergencias UNGRD</t>
  </si>
  <si>
    <t>Ejecución de la recuperación mediante la rehabilitación y reconstrucción</t>
  </si>
  <si>
    <t>Ejecución de la rehabilitación (materiales de construcción y otros) en Declaratorias de Calamidad públicas Priorizadas</t>
  </si>
  <si>
    <t>Número  Municipios atendidos</t>
  </si>
  <si>
    <t>Numero de Municipios que realizaron solicitud/Número de Municipios atendidos</t>
  </si>
  <si>
    <t>Visor UNGRD
Registro Unico de Damnificados -RUD</t>
  </si>
  <si>
    <t>Ejecución de actividades para la recuperación post desastres</t>
  </si>
  <si>
    <t>Contratos y/o convenios</t>
  </si>
  <si>
    <t>Número de contratos realizados/ No de contratos requeridos</t>
  </si>
  <si>
    <t>matriz de seguimieto contratos y convenios</t>
  </si>
  <si>
    <t xml:space="preserve">Carmen Elena Pabón </t>
  </si>
  <si>
    <t>No. Reuniones realizadas/ No de Reuniones meta</t>
  </si>
  <si>
    <t>Porcentaje de avance físico y financiero de acuerdo a SPI/Presupuesto total del proyecto de inversi[on y meta fisica</t>
  </si>
  <si>
    <t>No. De agendas sectoriales elaboradas / No. De agendas Meta o requeridas por ano</t>
  </si>
  <si>
    <t xml:space="preserve">No. De agendas sectoriales concertadas / No. De agendas Meta </t>
  </si>
  <si>
    <t xml:space="preserve">No. De sectores con acompañamiento / No. De sectores Meta </t>
  </si>
  <si>
    <t>Porcentaje de avance físico y financiero de acuerdo a SPI / Meta fisica y presupuesto</t>
  </si>
  <si>
    <t>No. De reuniones a las que asiste  / No. De reuniones programadas</t>
  </si>
  <si>
    <t>COOPERACIÓN PARA LA GESTIÓN DEL RIESGO DE DESASTRES</t>
  </si>
  <si>
    <t># de Actualizaciones realizadas/ # de actualizaciones solicitadas</t>
  </si>
  <si>
    <t># de Seguimientos realizados/ # de seguimientos solicitadas</t>
  </si>
  <si>
    <t># De Indicadores actualizados / # de indicadores por actualizar</t>
  </si>
  <si>
    <t>No. de Actualizaciones de Indicadores realizadas / No. de Actualizaciones de Indicadores  por actualizar</t>
  </si>
  <si>
    <t xml:space="preserve">Actualización de Indicadores </t>
  </si>
  <si>
    <t>Acta y Planilla de asistencia</t>
  </si>
  <si>
    <t># Documento Publicados/ Documentos programados</t>
  </si>
  <si>
    <t xml:space="preserve">Documento y fotografía Publicada </t>
  </si>
  <si>
    <t># Encuestas realizadas/ # Ecuestas programados</t>
  </si>
  <si>
    <t>Encuenstas</t>
  </si>
  <si>
    <t># videos realizados y publicados / # Videos programados</t>
  </si>
  <si>
    <t># infografias realizadas/ # infografias programadas</t>
  </si>
  <si>
    <t xml:space="preserve">Infografias </t>
  </si>
  <si>
    <t xml:space="preserve">Documentos físicos y virtuales Rediseñados </t>
  </si>
  <si>
    <t>Documentos Rediseñados realizados / Documentos rediseñados requeridos</t>
  </si>
  <si>
    <t># eventos realizados / # eventos programados</t>
  </si>
  <si>
    <t>Evento, lista de asistencia, memorias, fotografias</t>
  </si>
  <si>
    <t>#material promocional actualizado / material requerido</t>
  </si>
  <si>
    <t>Diseño de micrositios y contenidos para temporadas, eventos relevantes y planes especiales.</t>
  </si>
  <si>
    <t># Diseño de Micro-sitios realizados / # Diseño de Micro-sitios requeridos</t>
  </si>
  <si>
    <t># monitoreos realizados / monitoreos programados</t>
  </si>
  <si>
    <t>Documento pdf de cada monitoreo.</t>
  </si>
  <si>
    <t>#Carpetas con fotografías y videos actualizadas / #Carpetas con fotografías y videos programadas</t>
  </si>
  <si>
    <t># de campañas realizadas / # de campañas programadas</t>
  </si>
  <si>
    <t xml:space="preserve"># convenios firmados / # Convenios programados </t>
  </si>
  <si>
    <t xml:space="preserve">Documentos contractuales de convenio y Campañas realizadas. </t>
  </si>
  <si>
    <t># de diseños realizados / # de diseños requeridos</t>
  </si>
  <si>
    <t>Seguimiento a convenio Maloka, de  las actividades planteadas para reducción del riesgo de desastres.</t>
  </si>
  <si>
    <t># seguimientos realizados/ # Seguimientos programados</t>
  </si>
  <si>
    <t xml:space="preserve">Videos y rotafolio final. </t>
  </si>
  <si>
    <t>Documentos de recopilación</t>
  </si>
  <si>
    <t>Documentos de recopilación realizados / Documentos de recopilación requeridos</t>
  </si>
  <si>
    <t>Documentos catalogados y clasificados / Documentos programados</t>
  </si>
  <si>
    <t>Soporte Técnologico</t>
  </si>
  <si>
    <t>N° de soportes realizados / N° de soportes requeridos</t>
  </si>
  <si>
    <t>Licencias</t>
  </si>
  <si>
    <t># de licencias adquiridas / # de licencias programadas por adquirir</t>
  </si>
  <si>
    <t># de Boletines realizados / # Boletines Programados</t>
  </si>
  <si>
    <t>Documentos elaborados y aprobados</t>
  </si>
  <si>
    <t># Documentos elaborados y aprobados</t>
  </si>
  <si>
    <t>GRUPO DE CONTRATACIÓN</t>
  </si>
  <si>
    <t>Fortalecimiento de la gestión precontractual y contractual</t>
  </si>
  <si>
    <t>Fortalecimiento de la estructuración de la etapa precontractual.</t>
  </si>
  <si>
    <t>Mantener actualizados los procedimientos acorde a la legislacion vigente</t>
  </si>
  <si>
    <t>Contratos elaborados</t>
  </si>
  <si>
    <t>Pubicar en el SECOP los documentos y Actos administrativos del Proceso contractual</t>
  </si>
  <si>
    <t>No de informes realizados/No de informes programados</t>
  </si>
  <si>
    <t>Documento físico</t>
  </si>
  <si>
    <t>Elaborar actas de liquidación,  suspensión, terminación anticipada y cesión.</t>
  </si>
  <si>
    <t xml:space="preserve">Presentar informes a las entidades externas </t>
  </si>
  <si>
    <t>No de informes presentados/No de informes requeridos</t>
  </si>
  <si>
    <t>Fortalecimiento del ejercicio de la supervisión contractual.</t>
  </si>
  <si>
    <t>Asistir a las reuniones bimestrales que programe del equipo del líderes SIPLAG</t>
  </si>
  <si>
    <t>No. De reuniones a las que asiste</t>
  </si>
  <si>
    <t>Realizar el reporte de seguimiento de los indicadores en el aplicativo de Neogestion, de acuerdo a la peridiocidad definida en cada indicador</t>
  </si>
  <si>
    <t>Controles de asistencia firmados</t>
  </si>
  <si>
    <t>Adriana Rodríguez</t>
  </si>
  <si>
    <t>No de socializaciones realizadas/No de socializaciones programadas</t>
  </si>
  <si>
    <t>Socializaciones realizadas</t>
  </si>
  <si>
    <t>Protocolo de Atención al Ciudadano actualizado y publicado en la Pagina Web.</t>
  </si>
  <si>
    <t>Protocolo Actualizado</t>
  </si>
  <si>
    <t xml:space="preserve">Documentos relacionados con atención al ciudadano actualizados y publicados en el rotafolio y en la página web de la UNGRD </t>
  </si>
  <si>
    <t>N° de actualizaciones realizadas / N° de actualizaciones programadas</t>
  </si>
  <si>
    <t>Información de interés para el ciudadano actualizada</t>
  </si>
  <si>
    <t xml:space="preserve">Informes publicados en la pag web </t>
  </si>
  <si>
    <t>Informes Trimestrales Publicados</t>
  </si>
  <si>
    <t>Protocolos actualizados</t>
  </si>
  <si>
    <t>Documento de estrategia elaborado</t>
  </si>
  <si>
    <t>Documento Estrategia</t>
  </si>
  <si>
    <t>Seguimientos trimestrales al Plan Anticorrupción</t>
  </si>
  <si>
    <t>2. Apoyar el seguimiento a la ejecución del Plan Anticorrupción y de Atención al Ciudadano 2017</t>
  </si>
  <si>
    <t>Adriana Rodríguez
OCI, OAPI</t>
  </si>
  <si>
    <t>1. Apoyar la Formulación del Plan Anticorrupción y de Atención al Ciudadano 2017</t>
  </si>
  <si>
    <t>Adriana Rodriguez</t>
  </si>
  <si>
    <t>Evento Rendición de Cuentas</t>
  </si>
  <si>
    <t>Transparencia y Participación Ciudadana</t>
  </si>
  <si>
    <t>Fotografías, videos, invitaciones</t>
  </si>
  <si>
    <t>Jalime Hemer</t>
  </si>
  <si>
    <t>Eventos</t>
  </si>
  <si>
    <t>7. Montaje de eventos externos</t>
  </si>
  <si>
    <t>6. Montaje de eventos internos</t>
  </si>
  <si>
    <t xml:space="preserve">Documento Final de Eventos, Cronograma de eventos anuales consolidado. </t>
  </si>
  <si>
    <t># de Documentos realizados/ # de Documentos programados</t>
  </si>
  <si>
    <t>5. Consolidación y Divulgación de la Guía de Eventos y Protocolo Institucional</t>
  </si>
  <si>
    <t>soportes de mantenimiento del proveedor y registro en el formato de seguimiento en google drive</t>
  </si>
  <si>
    <t>Yoad Pérez</t>
  </si>
  <si>
    <t>No de reportes  entregados/No de reportes programados</t>
  </si>
  <si>
    <t>Reporte trimestral</t>
  </si>
  <si>
    <t xml:space="preserve">4. Implementación y seguimiento del plan de Mantenimiento de la infraestructura física </t>
  </si>
  <si>
    <t xml:space="preserve">Informe consumo de papel y Toners mensual. </t>
  </si>
  <si>
    <t>Jhoan Cubillos
Monica Castro</t>
  </si>
  <si>
    <t xml:space="preserve">3. Conteo mensual de elementos de consumo de acuerdo al reporte generado por el software y actualizacion en kardex fisico. </t>
  </si>
  <si>
    <t>Documento físico FR-1603-GBI-15, Actas de Verificaciones.</t>
  </si>
  <si>
    <t>Marlon Camargo
Jesus Eslava
Nelson Botello
Carlos Pinto
Diego Villarraga 
Yoad Perez</t>
  </si>
  <si>
    <t>No de reportes entregados/nùmero total de reportes programados</t>
  </si>
  <si>
    <t>No. de verificaciones fisica de inventarios</t>
  </si>
  <si>
    <t>2. Verificación física de bienes en las sedes (principal, Sede B, CNL, Bodega Álamos)</t>
  </si>
  <si>
    <t xml:space="preserve">Cronograma e Inventario puestos de trabajo y elementos exportado del software de inventarios por cada funcionario. </t>
  </si>
  <si>
    <t>Marlon Camargo
Diego Villarraga</t>
  </si>
  <si>
    <t>informes de verificacion de inventario realizados/informes de verificacion de inventario programados</t>
  </si>
  <si>
    <t>Reporte de dependencias con inventario individualizado.</t>
  </si>
  <si>
    <t>1. Actualización del inventario por dependencias e individual</t>
  </si>
  <si>
    <t>Reporte mensualizado de Registro de soporte a usuarios</t>
  </si>
  <si>
    <t>Lliana Lorena Ramirez</t>
  </si>
  <si>
    <t>Reportes de seguimiento soporte a usuarios realizados/requeridos</t>
  </si>
  <si>
    <t>Francisco Pulido/Luis Javier Barrera</t>
  </si>
  <si>
    <t>Nro Reporte Seguimiento elaborados/Nro Reporte Seguimiento programados</t>
  </si>
  <si>
    <t>Módulo</t>
  </si>
  <si>
    <t>Documento respaldo de informacióon, , Reporte Mensual de Segumiento a la operación y funcionamiento de la Infraestructura Tecnológica</t>
  </si>
  <si>
    <t>Francisco Pulido</t>
  </si>
  <si>
    <t>Copias Realizadas/copias programadas</t>
  </si>
  <si>
    <t xml:space="preserve">Copias </t>
  </si>
  <si>
    <t>Ficha técnica de mantenimiento actualizado</t>
  </si>
  <si>
    <t>Luis Javier Barrera</t>
  </si>
  <si>
    <t>Mantenimiento Realizado / Mantenimiento Programado</t>
  </si>
  <si>
    <t>Software Implementación</t>
  </si>
  <si>
    <t>7. Gestión de la infraestructura tecnológica</t>
  </si>
  <si>
    <t xml:space="preserve">Documento de Entrega de Actualizaciones de software.  </t>
  </si>
  <si>
    <t>Actualización y Licenciamiento Realizados/ Actualización y Licenciamiento Programados</t>
  </si>
  <si>
    <t>Documento Final - Informe</t>
  </si>
  <si>
    <t>Informe Realizado/Informe Requerido</t>
  </si>
  <si>
    <t>Sistema de Almacenamiento</t>
  </si>
  <si>
    <t>4. Realizar estudio de ethical Hacking y pruebas de penetración a la infraestructura tecnológica.</t>
  </si>
  <si>
    <t>Informes Google Apps</t>
  </si>
  <si>
    <t>Nro de Informes de Supervisión de Contrato realizados/Nro de Informes de Supervisión de Contrato programados</t>
  </si>
  <si>
    <t>Informe Supervisión</t>
  </si>
  <si>
    <t>3. Realizar seguimiento al funcionamiento de la plataforma Google Apps como servicio de correo electrónico</t>
  </si>
  <si>
    <t>Ficha Técnica AMP; Documento fisico (Contrato); buzón de correo para funcionarios y contratistas; informe de supervisión</t>
  </si>
  <si>
    <t xml:space="preserve">2. Realizar seguimiento al servicio de alquiler de equipos de computo para apoyar las labores diarias efectuadas por funcionarios y contratistas de la UNGRD </t>
  </si>
  <si>
    <t>Ficha Técnica AMP; Documento fisico (Contrato); Equipos instalados a funcionarios y contratistas; informe de supervisión</t>
  </si>
  <si>
    <t>1. Realizar Seguimiento al funcionamiento de los canales de internet  para la UNGRD, Sala de Crisis, Sede B, Centro Nacional Logistico y Museo del Saber</t>
  </si>
  <si>
    <t xml:space="preserve">6. Fortalecimiento de la infraestructura tecnológica para asegurar el funcionamiento de la organización
</t>
  </si>
  <si>
    <t>Asistencia a la Gestión Institucional</t>
  </si>
  <si>
    <t>Acta de reunión y/o registro de asistencia</t>
  </si>
  <si>
    <t>Mónica Viviana Castro Martinez</t>
  </si>
  <si>
    <t>subprocesos revisados y actualizados/Procesos que requieren actualización</t>
  </si>
  <si>
    <t xml:space="preserve">subprocesos  actualizados </t>
  </si>
  <si>
    <t>2. Actualizaciòn de subprocesos   implementados en el Proceso de GAA dispuestos en el SIPLAG</t>
  </si>
  <si>
    <t>Indicadores medidos en la plataforma de Neogestión</t>
  </si>
  <si>
    <t>5. Sistema Integrado de Planeación y Gestión</t>
  </si>
  <si>
    <t xml:space="preserve">Formato de Transferencias, Formato Unico de Inventario Documental (FUID) y Cronograma. </t>
  </si>
  <si>
    <t>Equipo de Gestión Documental</t>
  </si>
  <si>
    <t>No. De transferencias realizadas/No. De transferencias programadas</t>
  </si>
  <si>
    <t>No. De dependencias programadas</t>
  </si>
  <si>
    <t>Reporte SIGOB</t>
  </si>
  <si>
    <t>No de seguimientos realizados/ No de seguimiento programados</t>
  </si>
  <si>
    <t xml:space="preserve">No de Seguimientos </t>
  </si>
  <si>
    <t>3. Seguimiento a la trazabilidad y sistematización de la correspondencia externa recibida, despachada y pendiente por tramitar.</t>
  </si>
  <si>
    <t>Planillas de asistencia, Memorando</t>
  </si>
  <si>
    <t>2. Realizar el seguimiento de la implementación del aplicativo SIBOB para comunicaciones internas.</t>
  </si>
  <si>
    <t>Registro de asistentes.</t>
  </si>
  <si>
    <t>1. Realizar espacios de formación y socialización a funcionarios y contratistas de la entidad en temas de Gestión Documental (Socialización de Tablas de Retención Documental, gestión de Correspondencia).</t>
  </si>
  <si>
    <t>3. Gestión documental.</t>
  </si>
  <si>
    <t>ASISTENCIA A LA GESTIÓN INSTITUCIONAL</t>
  </si>
  <si>
    <t>PAC elaborado</t>
  </si>
  <si>
    <t>Luz Marina Centeno</t>
  </si>
  <si>
    <t>N° de PAC elaborado/N° de PAC</t>
  </si>
  <si>
    <t>PAC Elaborado</t>
  </si>
  <si>
    <t>6. Elaboración del Programa Anualizado de Caja -Pac</t>
  </si>
  <si>
    <t xml:space="preserve">Resolución de cierre definitivo de Caja Menor de Gastos Generales. </t>
  </si>
  <si>
    <t>No. De resoluciones elaboradas /No. De resoluciones requeridas</t>
  </si>
  <si>
    <t xml:space="preserve">Resolución </t>
  </si>
  <si>
    <t>5. Elaborar Resolución de cierre definitivo de Caja Menor de Gastos Generales</t>
  </si>
  <si>
    <t>Egreso sin referencia</t>
  </si>
  <si>
    <t>N° de Egresos realizados/ N° de Egresos requeridos</t>
  </si>
  <si>
    <t>4. Realizar registro de pago en el SIIF</t>
  </si>
  <si>
    <t xml:space="preserve">Resolución de reembolso de Caja Menor de Gastos Generales. </t>
  </si>
  <si>
    <t xml:space="preserve">Resoluciones </t>
  </si>
  <si>
    <t xml:space="preserve">Resolución de Constitución de Caja Menor de Gastos Generales. </t>
  </si>
  <si>
    <t>2. Elaborar Resolución de la Constitución y apertura de Caja Menor de Gastos Generales</t>
  </si>
  <si>
    <t>Documento de programación PAC mensualizado de caja remitido a la Oficina Asesora de Planeación y el Grupo de Apoyo Financiero y Contable</t>
  </si>
  <si>
    <t xml:space="preserve">1. Desagregar  por rubros presupuestales las cuentas de Caja Menor de Gastos Generales que cubran las necesidades de orden prioritario. </t>
  </si>
  <si>
    <t>2. Elaboración del Programa Anualizado de Caja - PAC</t>
  </si>
  <si>
    <t xml:space="preserve">Matriz de Seguimiento Actualizada </t>
  </si>
  <si>
    <t>Andrea Moreno</t>
  </si>
  <si>
    <t xml:space="preserve">No. Seguimientos a Contratos suscritos /No. Seguimientos programados </t>
  </si>
  <si>
    <t>3. Realizar seguimiento a la Contratación de Bienes y Servicios de la Unidad a cargo del Grupo de Apoyo Administrativo.</t>
  </si>
  <si>
    <t>Documento de Seguimientos actualizados</t>
  </si>
  <si>
    <t>Sofia Mora</t>
  </si>
  <si>
    <t>No. seguimientos publicadss / No. Seguimientos programados</t>
  </si>
  <si>
    <t>2. Seguimiento a la ejecución del Plan Anual de Adquisiciones</t>
  </si>
  <si>
    <t>Página web de la UNGRD y Colombia Compra Eficiente</t>
  </si>
  <si>
    <t>No. de planes de adquisiciones publicados/No. de planes de adquisiciones requeridos</t>
  </si>
  <si>
    <t>1. Publicar el Plan Anual de Adquisiciones</t>
  </si>
  <si>
    <t>1. Programación y Seguimiento al Plan Anual de Adquisiciones</t>
  </si>
  <si>
    <t>EFICIENCIA EN LA EJECUCIÓN FINANCIERA</t>
  </si>
  <si>
    <t>GRUPO DE APOYO ADMINISTRATIVO</t>
  </si>
  <si>
    <t>N° Informes Publicados/N° Informes requeridos</t>
  </si>
  <si>
    <t>Versiones actualizadas de Protocolos</t>
  </si>
  <si>
    <t>N° Protocolos Actualizados/ N° de Protocolos en Versión 1 por actualizar</t>
  </si>
  <si>
    <t># Documentos Elaborados/# Documentos programados</t>
  </si>
  <si>
    <t>Registro de asistencia</t>
  </si>
  <si>
    <t xml:space="preserve">No de actividades realizadas/nùmero de actividades planeadas </t>
  </si>
  <si>
    <t xml:space="preserve">Actividad de socialización </t>
  </si>
  <si>
    <t>Acta de reunión y/o registro de asistencia de revisión e identificación de trámites y/u OPAS</t>
  </si>
  <si>
    <t>Docucumento</t>
  </si>
  <si>
    <t>3. Actualizar las OPAS y/o nuevos trámites y/o servicios de la entidad</t>
  </si>
  <si>
    <t>Evidencia según las actividades realizadas, listas de asistencia e Informe Final.</t>
  </si>
  <si>
    <t>No. De Actividades de apoyo desarrolladas/No. De Actividades de apoyo programadas</t>
  </si>
  <si>
    <t>2. Participar en el desarrollo de la Rendición de Cuentas de la vigencia 2017.</t>
  </si>
  <si>
    <t xml:space="preserve">Cronograma de trabajo y actividades,  y evidencias de las actividades realizadas </t>
  </si>
  <si>
    <t># Informes realizados / # informes requeridos</t>
  </si>
  <si>
    <t>Informe  Rendición de Cuentas</t>
  </si>
  <si>
    <t>1. Participar en la Formulación de  la Estrategia y Plan de Participación Ciudadana para la vigencia 2017</t>
  </si>
  <si>
    <t># de eventos realizados/ # eventos programados</t>
  </si>
  <si>
    <t>12. Soporte a usuarios</t>
  </si>
  <si>
    <t>11. Realizar el seguimiento a la operación y funcionamiento de servidores.</t>
  </si>
  <si>
    <t>10. Realizar copias mensuales de la información del servidor de archivos a discos externos</t>
  </si>
  <si>
    <t>9. Implementación y mantenimiento preventivo y correctivo  del centro de datos, equipos de computo y comunicaciones para la sede principal, sede b y centro nacional logistico</t>
  </si>
  <si>
    <t>8. Actualizar y dar soporte a las licencias del aplicativo PC-Secure para manejo de seguridad de estaciones cliente</t>
  </si>
  <si>
    <t>Contrato perfeccionado - Informe de supervisión del contrato</t>
  </si>
  <si>
    <t>Proyecto elaborado / Poryecto programado</t>
  </si>
  <si>
    <t>7. Adquisición Software de escaneo de red</t>
  </si>
  <si>
    <t>6. Adquisición dispositivo de almacenamiento de respaldo en disco</t>
  </si>
  <si>
    <t>5. Diseño e implementación Sistema de Gestión de Seguridad de la Información para procesos misionales de la UNGRD</t>
  </si>
  <si>
    <t>Seguimientos y Actualización</t>
  </si>
  <si>
    <t>1. Seguimiento y cargue a la medición de los indicadores de gestión de cada uno de los subprocesos liderados por la dependencia, de acuerdo a la periodicidad establecida en las fichas de indicadores en la herramienta tecnológica de Neogestión.</t>
  </si>
  <si>
    <t xml:space="preserve">4. Transferencias de los archivos de gestión al Archivo Central </t>
  </si>
  <si>
    <t>Realizar el reporte en el Formulario Único de Reporte de Avance a la Gestión - FURAG, de la información relacionada con los items de Requerimientos Generales, Planeación, Gestión Misional y de Gobierno, Indicadores y Metas de Gobierno y demás temas que surjan ligados a la Planeación Estratégida de la UNGRD.</t>
  </si>
  <si>
    <t>Reporte FURAG</t>
  </si>
  <si>
    <t xml:space="preserve">Reporte </t>
  </si>
  <si>
    <t>SECRETARÍA GENERAL</t>
  </si>
  <si>
    <t>F. FORTALECIMIENTO INSTITUCIONAL DE LA UNGRD</t>
  </si>
  <si>
    <t>Seguimiento a la Ejecución presupuestal</t>
  </si>
  <si>
    <t>Iván Fajardo</t>
  </si>
  <si>
    <t xml:space="preserve">Programación y Seguimiento al Plan Anual de Adquisiciones </t>
  </si>
  <si>
    <t>Seguimiento al Plan Anual de Adquisiciones</t>
  </si>
  <si>
    <t>Reuniones realizadas / Reuniones programadas</t>
  </si>
  <si>
    <t>Actas de reunión o listados de asistencia</t>
  </si>
  <si>
    <t>Fortalecimiento del
apoyo financiero y
contable</t>
  </si>
  <si>
    <t>Direccionamiento de procedimientos en la cadena presupuestal</t>
  </si>
  <si>
    <t>Ordenación del Gasto</t>
  </si>
  <si>
    <t>Informes realizados / Informes programados</t>
  </si>
  <si>
    <t>Documento de informe sobre Ordenación del Gasto</t>
  </si>
  <si>
    <t>Fortalecimiento del
talento humano</t>
  </si>
  <si>
    <t>Seguimiento a la Gestión del Talento Humano</t>
  </si>
  <si>
    <t>Seguimiento al Plan de Capacitación</t>
  </si>
  <si>
    <t>Seguimiento al Plan de Bienestar e Incentivos</t>
  </si>
  <si>
    <t>Seguimiento al Programa de Salud y Seguridad en el Trabajo</t>
  </si>
  <si>
    <t>Johanna Novoa</t>
  </si>
  <si>
    <t>Adelantar los procesos disciplinarios a los funcionarios de la UNGRD</t>
  </si>
  <si>
    <t>Procesos disciplinarios</t>
  </si>
  <si>
    <t>Juan Pablo Quiroz</t>
  </si>
  <si>
    <t>Expedientes de los procesos adelantados</t>
  </si>
  <si>
    <t>Fortalecimiento de la estrategia de participación ciudadana</t>
  </si>
  <si>
    <t>Apoyo en el desarrollo de la Rendición de Cuentas de la vigencia 2017.</t>
  </si>
  <si>
    <t>Alejandra Hernández</t>
  </si>
  <si>
    <t>Realizar seguimiento, reporte y análisis de los indicadores en el aplicativo de Neogestion, de acuerdo a la peridiocidad definida en cada indicador en Proceso Disciplinario</t>
  </si>
  <si>
    <t>No. De Indicadores del proceso actualizados / No. De Indicadores del proceso que requieren actualización</t>
  </si>
  <si>
    <t>N° de reportes realizados / N° de reportes programados</t>
  </si>
  <si>
    <t>Desarrollar informe para DAPRE - Contraloria con ejecución presupuestal mensual y justificación de variaciones</t>
  </si>
  <si>
    <t xml:space="preserve">Informes DAPRE - Contraloria. </t>
  </si>
  <si>
    <t>Inscribir  los proyectos de inversión para la vigencia 2018</t>
  </si>
  <si>
    <t>GESTIÓN ESTRATEGICA</t>
  </si>
  <si>
    <t>4. Asistir a las reuniones bimestrales que programe del equipo del líderes SIPLAG</t>
  </si>
  <si>
    <t>5. Realizar reuniones de retroalimentación al interior de cada una de las dependecias frente a los avances de la implementación del SIPLAG</t>
  </si>
  <si>
    <t xml:space="preserve">8. Ejecución pruebas de continuidad </t>
  </si>
  <si>
    <t xml:space="preserve">13. Planificación de las pruebas de continuidad </t>
  </si>
  <si>
    <t>Plan</t>
  </si>
  <si>
    <t>Planificación Número de pruebas de continuidad/ No. Pruebas de continuidad planeadas</t>
  </si>
  <si>
    <t xml:space="preserve">Documento planificación de pruebas de continuidad </t>
  </si>
  <si>
    <t>14. Ejecución de las pruebas de continuidad</t>
  </si>
  <si>
    <t>Número de pruebas de continuidad programadas / No. Pruebas de continuidad ejecutadas</t>
  </si>
  <si>
    <t>Documento ejecución pruebas de continuidad</t>
  </si>
  <si>
    <t>9. Administración de Bienes y Servicios</t>
  </si>
  <si>
    <t>10. Fortalecimiento de la estrategia de participación ciudadana</t>
  </si>
  <si>
    <t>11. Plan anticorrupción y de atención al ciudadano.</t>
  </si>
  <si>
    <t xml:space="preserve">4. Socializar a funcionarios y contratistas los OPAS de la entidad. </t>
  </si>
  <si>
    <t>5. Diseñar e implementar  estrategia de divulgación y fortalecimiento de los canales de atención al ciudadano</t>
  </si>
  <si>
    <t>6. Actualizar los Protocolos de Atención de Segundo Nivel</t>
  </si>
  <si>
    <t>7. Presentación de informes trimestrales de Atención al Ciudadano y su respectiva publicación en Página Web</t>
  </si>
  <si>
    <t>8. Actualizar la información de interés en la sección de Atención al Ciudadano de la página Web de la UNGRD  y sección de transparencia e información de la página WEB.</t>
  </si>
  <si>
    <t xml:space="preserve">9. Actualizar el Protocolo de Atención al Ciudadano </t>
  </si>
  <si>
    <t xml:space="preserve">10 Socializar el Protocolo de Atención al Ciudadano </t>
  </si>
  <si>
    <t xml:space="preserve"> 12. Anticorrupción y de Atención al Ciudadano</t>
  </si>
  <si>
    <t>PROYECTO DE INVERSIÓN</t>
  </si>
  <si>
    <t xml:space="preserve"> documento de actividades insdustriales excluidas del PPAM</t>
  </si>
  <si>
    <t xml:space="preserve">Documento de requisitos minimos para para la valoración del riesgo de accidentes mayores </t>
  </si>
  <si>
    <t>Adelantar proceso contractual para el estudio estadistico y propuesta del valor maximo de riesgo individual.</t>
  </si>
  <si>
    <t>Proceso contractual</t>
  </si>
  <si>
    <t># de procesos contractuales adelantados</t>
  </si>
  <si>
    <t>Contrato legalizado</t>
  </si>
  <si>
    <t>Revisiones, correos, listados de asistencia.</t>
  </si>
  <si>
    <t xml:space="preserve">Revisar y diagnósticar los mecanismos de reporte de accidentes con sustancias químicas </t>
  </si>
  <si>
    <t>Sandra Perez SCR con acompañamiento de SMD</t>
  </si>
  <si>
    <t>Documento diagnostico</t>
  </si>
  <si>
    <t>Seguimiento a las acciones que adelantan por las areas de Conocimiento, Reducción y Manejo, la OAJ y la OAPI para el proceso de actualización del PNC.</t>
  </si>
  <si>
    <t>No. de informes de seguimiento elaborados / No. de informes de seguimientosprogramados</t>
  </si>
  <si>
    <t>Omar bustos</t>
  </si>
  <si>
    <t>Nº de apoyos realizados/Nº de apoyos requeridos</t>
  </si>
  <si>
    <t>Proyectos formulados</t>
  </si>
  <si>
    <t>Nº de seguimientos realizados/Nº de seguimientos requeridos</t>
  </si>
  <si>
    <t>Diego Peña</t>
  </si>
  <si>
    <t>Realizar el Acuerdo de información que suminstrará información para el SNIGRD</t>
  </si>
  <si>
    <t xml:space="preserve">Acuerdo de información/acuerdo proyectado </t>
  </si>
  <si>
    <t xml:space="preserve">Documentos entregados </t>
  </si>
  <si>
    <t>Entregar insumos tecnicos a la SRR y participar en la construcción del documento de lineamientos  para la elaboración del Plan Nacional de Contingencia contra derrame de Hidrocarburos, derivados y otras sustancias en aguas fluviales, marinas y lacustres.</t>
  </si>
  <si>
    <t>Documento, listados de asistencia</t>
  </si>
  <si>
    <t>Elaborar e Implementar plan de trabajo para impulsar a los sectores el cumplimiento de las metas del PNGRD en lo  relacionado a Conocimiento del Riesgo y apoyar en el seguimiento.</t>
  </si>
  <si>
    <t>Documento, informes de seguimiento</t>
  </si>
  <si>
    <t>listados de asistencia, informes de avance, documentos tecnicos y presentación</t>
  </si>
  <si>
    <t>Asistir y socializar información tecnica al Comité Nacional para el estudio del fenómeno ENSO (ERFEN)</t>
  </si>
  <si>
    <t>Elaborar e Implementar plan de trabajo para impulsar a los sectores el cumplimiento de las metas del PNGRD en lo  relacionado a Reducción del Riesgo y apoyar en el seguimiento.</t>
  </si>
  <si>
    <t xml:space="preserve">documento </t>
  </si>
  <si>
    <t>Formular e implementar una Agenda Anual para Simulaciones y Simulacros.</t>
  </si>
  <si>
    <t xml:space="preserve">Atender y dar respuesta a  las solicitudes y/o requerimientos que se presenten por parte de la IAF - DNP con relación a la liquidación del Convenio 017 de 2009 suscrito con el FNR. </t>
  </si>
  <si>
    <t xml:space="preserve">Proyectos  </t>
  </si>
  <si>
    <t>Listados de asistencia, memoria, informe final</t>
  </si>
  <si>
    <t xml:space="preserve">william Tovar
Silvia Ballen 
Jose Perdomo
</t>
  </si>
  <si>
    <t xml:space="preserve">Pedro Segura
</t>
  </si>
  <si>
    <t>Operación y seguimiento del funcionamiento del CNL</t>
  </si>
  <si>
    <t>carmen elena</t>
  </si>
  <si>
    <t xml:space="preserve">William Tovar
</t>
  </si>
  <si>
    <t>documentos, Informes</t>
  </si>
  <si>
    <t>Nº de documentos entregados / Nº de documentos Programados</t>
  </si>
  <si>
    <t>Nº de documentos entregados / Nº de documentos programados</t>
  </si>
  <si>
    <t>docuementos, listados de asistencia, actas</t>
  </si>
  <si>
    <t>Diseñar una estrategia de Preparación para la Respuesta con enfoque diferencial de diversidad cutural y de genero</t>
  </si>
  <si>
    <t>Socialización</t>
  </si>
  <si>
    <t>Política de intervención para el reasentamiento de población localizada en zonas de riesgo no mitigable, desde la intervención prospectiva y correctiva del riesgo.</t>
  </si>
  <si>
    <t>Intervencion correctiva</t>
  </si>
  <si>
    <t>Nº de documentos de hoja de ruta / Nº de documentos hoja de ruta  programados</t>
  </si>
  <si>
    <t>Contratista / funcionario</t>
  </si>
  <si>
    <t>Formulación de documento para Implementacion del Proceso de Acreditacion de Equipos USAR Nacionales</t>
  </si>
  <si>
    <t xml:space="preserve">Jorge neira </t>
  </si>
  <si>
    <t xml:space="preserve">Jorge Neira
Martin Mazo
Andrea Chavéz
Dayana Parra
</t>
  </si>
  <si>
    <r>
      <t xml:space="preserve">
Martin  Mazo</t>
    </r>
    <r>
      <rPr>
        <b/>
        <sz val="10"/>
        <color indexed="8"/>
        <rFont val="ArialMT"/>
        <family val="0"/>
      </rPr>
      <t xml:space="preserve"> </t>
    </r>
    <r>
      <rPr>
        <sz val="10"/>
        <color indexed="8"/>
        <rFont val="ArialMT"/>
        <family val="0"/>
      </rPr>
      <t xml:space="preserve">
Andrea Chavéz
Dayan Parra
Karen Galvis
Galdys Orozco
Oscar Rosas
Mario Lemus
</t>
    </r>
  </si>
  <si>
    <t>Fortalecer el funcionamiento del monitoreo por Tsunami</t>
  </si>
  <si>
    <t>Documento Convenio</t>
  </si>
  <si>
    <t>Convenios (otro si) realizado/ Convenio (otro si) programado)</t>
  </si>
  <si>
    <t>Convenio - Otro Si</t>
  </si>
  <si>
    <t xml:space="preserve">Elaborar los lineamientos de Politica de Corresponsabilidad en la Gestión del Riesgo de Desastres </t>
  </si>
  <si>
    <t>No. de documentos elaborados / No. de documentos programados</t>
  </si>
  <si>
    <t>docuemntos, guias, circulares, video conferencias, listados de asistencia</t>
  </si>
  <si>
    <t>Liderar al interior de la UNGRD la construcción del documento de lineamientos para la formulación del Plan Nacional de Contingencia contra derrame de Hidrocarburos, derivados y otras sustancias en aguas fluviales, marinas y lacustres.</t>
  </si>
  <si>
    <t>Nelson Hernandez</t>
  </si>
  <si>
    <t>Elaborar e Implementar plan de trabajo para impulsar a los sectores el cumplimiento de las metas del PNGRD en lo  relacionado a Manejo del Riesgo y apoyar en el seguimiento.</t>
  </si>
  <si>
    <t xml:space="preserve">Carmen Elena Pabón
</t>
  </si>
  <si>
    <t>Cantidad de Asistencias Técnicas.</t>
  </si>
  <si>
    <t>Desarrollar reuniones ordinarias del CNRR de acuerdo con reglamento de control interno.</t>
  </si>
  <si>
    <t>Apoyar la incorporación de los sectores en el Comité Nacional para la Reducción del Riesgo y sus CTA´s, y Fortalecer la conformación de Mesas de Trabajo de reducción del riesgo en la CTARR.</t>
  </si>
  <si>
    <t xml:space="preserve">Desarrollar los requisitos mínimos para la elaboración del Plan de Emergencias para que incluya la prevención de accidentes mayores, dirigida a los industriales </t>
  </si>
  <si>
    <t>(# de Informes de Gestión presentados / # de informes requeridos)*100</t>
  </si>
  <si>
    <t>(No. de documentos elaborados / No. de documentos meta) *100</t>
  </si>
  <si>
    <t>Actas de reunión del CNRRD</t>
  </si>
  <si>
    <t>Generar insumos y brindar asistencia técnica para la formulación y/o actualización de Estrategias para la Respuesta a Emergencias - EMRE Y EDRE.</t>
  </si>
  <si>
    <t xml:space="preserve">Talleres </t>
  </si>
  <si>
    <t>(# de talleres desarrollados / # de talleres programados)*100</t>
  </si>
  <si>
    <t>Jorge Obando
Shirley González
Nelson Hernández</t>
  </si>
  <si>
    <t>(# de acciones de PpR del CONPES 3667/3 realizadas /# de acciones de PpR del CONPES 3667/3 programados)*100</t>
  </si>
  <si>
    <t>(# de agendas desarrolladas / # de agendas programadas)*100</t>
  </si>
  <si>
    <t>Socializar documento "Lineamientos para la Gestión del Riesgo en Eventos de Afluencia Masiva de Público"</t>
  </si>
  <si>
    <t>(# de socializaciones realizadas / # de socializaciones programadas)*100</t>
  </si>
  <si>
    <t>Protocolos</t>
  </si>
  <si>
    <t>(# de Protocolos de Respuesta Formulados / # de Protocolos de Respuesta programados)*100</t>
  </si>
  <si>
    <t>Comunicaciones oficiales</t>
  </si>
  <si>
    <t>(# de Documentos de Línea Base con seguimiento / # de documentos de línea base programados para hacer seguimiento)*100</t>
  </si>
  <si>
    <t xml:space="preserve"> Incorporar la Gestión del Riesgo en el Programa de Generación y Fortalecimiento de Capacidades Institucionales para el Desarrollo Territorial - Apoyar la formulación de los PDGRD</t>
  </si>
  <si>
    <t>(# Consejos Territoriales Asistidos técnicamente / # Consejos territoriales planificados) *100</t>
  </si>
  <si>
    <t>(# de municipios con proyecto de inversión formulados / # de municipios con proyectos de inversión a formular)*100</t>
  </si>
  <si>
    <t>Lorena Cárdenas
Natalia Molina 
Juan Carlos Torres</t>
  </si>
  <si>
    <t>(# de guías elaboradas / # de guías programadas para elaborar)*100</t>
  </si>
  <si>
    <t>Apoyar mediante acompañamiento por parte de la UNGRD, la formulación de proyectos de inversión por parte de las entidades territoriales.</t>
  </si>
  <si>
    <t>Oswaldo Amado
Diego Gonzales</t>
  </si>
  <si>
    <t>(# de informes de seguimiento / # de informes programados )*100</t>
  </si>
  <si>
    <t>(# Actividad realizada / #Actividad programada)*100</t>
  </si>
  <si>
    <t>(# de sesiones realizadas / # de sesiones programadas)*100</t>
  </si>
  <si>
    <t>(# de documentos realizados / # de documentos programados)*100</t>
  </si>
  <si>
    <t xml:space="preserve">(# socializaciones realizadas / # de socializaciones programadas)*100 </t>
  </si>
  <si>
    <t>(# de personas capacitadas / # de personas proyectadas a capacitar)*100</t>
  </si>
  <si>
    <t>(# Lineamientos realizados / # Lineamientos planteados)*100</t>
  </si>
  <si>
    <t xml:space="preserve">saldo de la subcuenta solo en este línea </t>
  </si>
  <si>
    <t>Lorena Sánchez</t>
  </si>
  <si>
    <t>Alejandra/Byron Torres</t>
  </si>
  <si>
    <t>Fernando Barbosa</t>
  </si>
  <si>
    <t>Alejandra Sánchez</t>
  </si>
  <si>
    <t>Adelantar las acciones responsabilidad de  la UNGRD en el marco del cumplimiento de la sentencia T-269 de 2015</t>
  </si>
  <si>
    <t>Implementaciones</t>
  </si>
  <si>
    <t>(#acciones  realizadas/# acciones requeridas)*100</t>
  </si>
  <si>
    <t>(# de Documentos desarrolladas/ # de documentos  requeridos)*100</t>
  </si>
  <si>
    <t>Listas de asistencia, Plan de Trabajo (1) y Documentos de Seguimiento (6)</t>
  </si>
  <si>
    <t>(# de documentos realizados/ # de documentos programados)*100</t>
  </si>
  <si>
    <t>Liquidar y legalizar los proyectos  derivados del convenio 017 FNR, para su cierre</t>
  </si>
  <si>
    <t>Definir la hoja de ruta para el desarrollo del proyecto "estudios de riesgo por movimiento en masa, que apoyen la toma de decisiones locales" en municipios priorizados."obligaciones del análisis de riesgos por movimientos en masa con fines del ordenamiento territorial y demás aspectos del desarrollo local" 
(Primera Fase)</t>
  </si>
  <si>
    <t>Desarrollar acción de preparación para la respuesta, asociadas al CONPES 3849 de 2015-ARMERO</t>
  </si>
  <si>
    <t>Acción</t>
  </si>
  <si>
    <t>(# de acciones de PpR del realizadas /# de acciones de PpR programados)*100</t>
  </si>
  <si>
    <t>(#Reuniones realizadas / #Reuniones Programadas)*100</t>
  </si>
  <si>
    <t>(# de proyectos Gestionados / #de proyectos programados)*100</t>
  </si>
  <si>
    <t>Elaborar Guía para la formulación de PDGRD</t>
  </si>
  <si>
    <t>(# de guías elaboradas / # de Guías programadas para elaborar)*100</t>
  </si>
  <si>
    <t>Formular  "Protocolos Nacionales de Respuesta a emergencias"</t>
  </si>
  <si>
    <t>Carmen Lorena Chávez</t>
  </si>
  <si>
    <t>Samuel Lancheros
 Jennifer Wilches</t>
  </si>
  <si>
    <t>Samuel Lancheros
Juan Luis Martínez</t>
  </si>
  <si>
    <t>Juan Luis Martínez</t>
  </si>
  <si>
    <t>No. Reuniones realizadas/ No de reuniones programadas</t>
  </si>
  <si>
    <t xml:space="preserve">Elaborar documento de asistencia técnica a entidades territoriales y entidades nacionales en el fortalecimiento del proceso de conocimiento del riesgo. </t>
  </si>
  <si>
    <t>Apoyar en la elaboración y concertación de los estándares y parámetros para la valoración del riesgo de accidentes mayores que realizarán los empleadores con el fin de tener una base común para desarrollar los estudios e identificar las situaciones de peligro que se deriven de una instalación con riesgo de accidentes mayores.</t>
  </si>
  <si>
    <t xml:space="preserve">ok </t>
  </si>
  <si>
    <t>pendiente</t>
  </si>
  <si>
    <t>194 ok</t>
  </si>
  <si>
    <t>195 ok</t>
  </si>
  <si>
    <t>196 ok</t>
  </si>
  <si>
    <t>197</t>
  </si>
  <si>
    <t>ok 208</t>
  </si>
  <si>
    <t>ok 207</t>
  </si>
  <si>
    <t>211 ok</t>
  </si>
  <si>
    <t>312 ok</t>
  </si>
  <si>
    <t>213 ok</t>
  </si>
  <si>
    <t>aca voy</t>
  </si>
  <si>
    <t>PRESUPUESTO APROBADO POR PLAN DE ADQUISICIONES
UNGRD</t>
  </si>
  <si>
    <t>PRESUPUESTO APROBADO POR PAA
UNGRD</t>
  </si>
  <si>
    <t xml:space="preserve">PRESUPUESTO APROBADO </t>
  </si>
  <si>
    <t>FORMATO PLAN DE ACCIÓN</t>
  </si>
  <si>
    <t xml:space="preserve">FORMATO PLAN DE ACCIÓN </t>
  </si>
  <si>
    <t>PLANEACIÓN ESTRATÉGICA</t>
  </si>
  <si>
    <t>PLAN DE ACCIÓN</t>
  </si>
  <si>
    <t>GRUPO DE TALENTO HUMANO</t>
  </si>
  <si>
    <t>Actualizaciones y/o Monitore</t>
  </si>
  <si>
    <t>Liderar la Formulación del Plan Anticorrupción y de Atención al Ciudadano 2017</t>
  </si>
  <si>
    <t xml:space="preserve">Realizar el reporte en el Formulario Único de Reporte de Avance a la Gestión - FURAG, de la información relacionada con los items de Transparencia,  Participación y Atención al Ciudadano, Plan Anticorrupción y de Atención al Ciudadano, Eficiencia Administrativa, Gestión de la Calidad, Racionalización de Trámites, y demás temas que surjan ligados al Sistema Integrado de Planeación y Gestión - SIPLAG.
</t>
  </si>
  <si>
    <t>Realizar seguimiento al plan anticorrupción de las actividades a cargo de la OAPI.</t>
  </si>
  <si>
    <t>Correos electronicos de seguimiento</t>
  </si>
  <si>
    <t>CÓDIGO:
FR-1300-PE-01</t>
  </si>
  <si>
    <t>Versión 3</t>
  </si>
  <si>
    <t>2017 - V1</t>
  </si>
  <si>
    <t>UNIDAD NACIONAL PARA LA GESTIÓN DEL RIESGO DE DESASTRES - UNGRD-
2017 - V1</t>
  </si>
  <si>
    <t>Fomento
de la identificación y caracterización de escenarios de riesgo.</t>
  </si>
  <si>
    <t>Generación de insumos
técnicos para la evaluación y análisis del riesgo.</t>
  </si>
  <si>
    <t>Fortalecimiento de metodologías para el
monitoreo del riesgo y fomento de la gestión del riesgo de desastres en la educación
nacional.
SNGRD.</t>
  </si>
  <si>
    <t>Comunicar y verificar el cargue en la plataforma Neogestión de la medición de los indicadores de gestión de cada uno de los procesos establecidos por la oficina, de acuerdo a la periodicidad definida en la fichas de indicadores</t>
  </si>
  <si>
    <t>Comunicaciones y Seguimiento al reporte de los indicadores en la plataforma de Neogestión</t>
  </si>
  <si>
    <t xml:space="preserve">No. Indicadores cargados en el periodo/ Total de Indicadores planeados cargar en el periodo. </t>
  </si>
  <si>
    <t>Lady Paola Cubides 
(Yanizza Lozano)</t>
  </si>
  <si>
    <t xml:space="preserve">Lady Paola Cubides
(Javier Soto)
</t>
  </si>
  <si>
    <t>Hellen Rojas
Angela Roa</t>
  </si>
  <si>
    <t>Javier Soto
Paula Contreras
Diana Alvarado</t>
  </si>
  <si>
    <t>Modulo de implementado</t>
  </si>
  <si>
    <t>Desarrollar mejoras y ajustes a  herramienta para la recopilacion de informacion en el marco de la ejecucion de simulacros a nivel nacional.</t>
  </si>
  <si>
    <t>N° de acuerdos realizados / N° de acuerdos planeados</t>
  </si>
  <si>
    <t xml:space="preserve">
Javier Soto
Paula Contreras
Diana Alvarado
</t>
  </si>
  <si>
    <t xml:space="preserve">
Javier Soto
</t>
  </si>
  <si>
    <t>Documento Informes de Seguimiento de arquitectura empresarial para la UNGRD realizados/Documento Informe de Seguimiento de arquitectura empresarial para la UNGRD requeridos.</t>
  </si>
  <si>
    <t>Gestionar el proceso adquisicion de Licencias de software para apoyo a las actividades Misionales.</t>
  </si>
  <si>
    <t>Angela Roa
Natalia Reyes</t>
  </si>
  <si>
    <t>Seguimiento Plan Estratégico 2014-2018, con corte al 2016</t>
  </si>
  <si>
    <t xml:space="preserve">
Natalia Reyes
 Angela Roa</t>
  </si>
  <si>
    <t>30/06/2017 (Verificar Fecha)</t>
  </si>
  <si>
    <t>Llevar a cabo reuniones bimestrales del Equipo SIPLAG</t>
  </si>
  <si>
    <t>Acompañamiento en la actualizaciónde los mapas de riesgos para la vigencia</t>
  </si>
  <si>
    <t>Actas de reuniones de líderes SIPLAG o informes de indicadores</t>
  </si>
  <si>
    <t>Javier Soto</t>
  </si>
  <si>
    <t>Formular la Estrategia y el Plan de Acción de Rendición de Cuentas para la vigencia 2017</t>
  </si>
  <si>
    <t xml:space="preserve"> Estrategia Rendición de Cuentas 2017.
Plan de Acción para la ejecución de la estrategia de rendición de cuentas.</t>
  </si>
  <si>
    <t>Hacer seguimiento a la ejecución del Plan de Acción de Rendición de Cuentas 2017</t>
  </si>
  <si>
    <t>Hellen Rojas 
Angela Roa
Carolina Agudelo</t>
  </si>
  <si>
    <t xml:space="preserve">Juan Mafla
Angela Roa
Carolina Agudelo </t>
  </si>
  <si>
    <t>Juan Mafla 
Natalia Reyes
Angela Roa
Carolina Agudelo</t>
  </si>
  <si>
    <t>Juan Mafia
Carolina Agudelo</t>
  </si>
  <si>
    <t>Carolina Agudelo</t>
  </si>
  <si>
    <t>No. De informes elaborados / No. De informes requeridos</t>
  </si>
  <si>
    <t>Documento, Informes trimestral de Gestión.</t>
  </si>
  <si>
    <t xml:space="preserve">Elaboración y consolidación de Informes de Gestión de la Oficina Asesora de Planeación. </t>
  </si>
  <si>
    <t>Angela Roa
Carolina Agudelo</t>
  </si>
  <si>
    <t>Martha Durán</t>
  </si>
  <si>
    <t>Seguimiento a la Programación Presupuestal FNGRD</t>
  </si>
  <si>
    <t>Seguimiento a la Programación Presupuestal UNGRD</t>
  </si>
  <si>
    <t>Seguimiento a la asignación de recursos UNGRD y FNGRD</t>
  </si>
  <si>
    <t>Aprobación de la programación del Plan Anual de Adquisiciones</t>
  </si>
  <si>
    <t>Comité de adquisiciones</t>
  </si>
  <si>
    <t>Acta de comité</t>
  </si>
  <si>
    <t>Natalia García</t>
  </si>
  <si>
    <t>Control de asignación de recursos de acuerdo con el Plan de Contratación</t>
  </si>
  <si>
    <t>Solicitudes de contratación</t>
  </si>
  <si>
    <t>Solicitudes de contratación revisadas / Total de solicitudes recibidas</t>
  </si>
  <si>
    <t>Formatos de solicitud de expedición o modificación de CDP</t>
  </si>
  <si>
    <t>Procesos atendidos/Procesos recibidos</t>
  </si>
  <si>
    <t>Aprobación de la Estrategia y Plan de Participación Ciudadana para la vigencia 2017</t>
  </si>
  <si>
    <t xml:space="preserve">Estrategia y Plan de Participación Ciudadana </t>
  </si>
  <si>
    <t>Acta de aprobación</t>
  </si>
  <si>
    <t>Realizar el seguimiento al cumplimiento de las acciones formuladas en los planes de mejoramiento de acuerdo con las observaciones realizadas por los entes de control y la Oficina de Control Interno</t>
  </si>
  <si>
    <t xml:space="preserve">Informe trimestral </t>
  </si>
  <si>
    <t>Informe realizado</t>
  </si>
  <si>
    <t>Realizar el seguimiento del informe de gestión de las coordinaciones de la Secretaría General</t>
  </si>
  <si>
    <t xml:space="preserve">Alejandra Hernández </t>
  </si>
  <si>
    <t>Alejandra Hernández / Juan Pablo Quiroz</t>
  </si>
  <si>
    <t>Reporte Indicadores</t>
  </si>
  <si>
    <t>Actualizar el mapa de riesgos por procesos Control Interno Disciplinario</t>
  </si>
  <si>
    <t xml:space="preserve">Desarrollo de herramientas para la sistematización de la UNGRD </t>
  </si>
  <si>
    <t>No. De herramientas Desarrolladas/ No. De herramientas requeridas por desarrollo y sistematización</t>
  </si>
  <si>
    <t>Herrmientas desarrolladas y en funcionamiento</t>
  </si>
  <si>
    <t xml:space="preserve">Herramienta técnologica en Funcionamiento </t>
  </si>
  <si>
    <t>Desarrollo de modulos para el fortalecimiento del SNIGRD</t>
  </si>
  <si>
    <t>Cantidad de licencias adquiridas / Cantidad de licencias requeridas</t>
  </si>
  <si>
    <t xml:space="preserve">Contratación y desarrollos de aplicativos en sharepoint. </t>
  </si>
  <si>
    <t xml:space="preserve">Contratos </t>
  </si>
  <si>
    <t>Javier Soto
Diana Alvarado</t>
  </si>
  <si>
    <t>Documento de Seguimientos</t>
  </si>
  <si>
    <t>Reportes Realizados / sobre reportes Programados</t>
  </si>
  <si>
    <t xml:space="preserve">Reporte de avance y cumplimienTo del Indicador de acuerdo a la meta del DAPRE. </t>
  </si>
  <si>
    <t>Avance en el componente GEL - TIC para servicios (Plan Sectorial)</t>
  </si>
  <si>
    <t>Seguimientos Realizados con herramienta MSPI</t>
  </si>
  <si>
    <t>Formato Único de Distribución PAC para la vigencia 2018 entregado al Grupo de Apoyo Financiero.</t>
  </si>
  <si>
    <t>Solicitud y desagregación PAC 2018</t>
  </si>
  <si>
    <t>Paola Cubides
Angela Roa</t>
  </si>
  <si>
    <t xml:space="preserve">Solicitud de Plan de Adquisiones de la OAPI. </t>
  </si>
  <si>
    <t>Elaborar el Mapa de Riesgos de Corrupción Consolidado de la Entidad y publicarlo en página web Vigencia 2016</t>
  </si>
  <si>
    <t>2016 - V2</t>
  </si>
  <si>
    <t>Acta de aprobación y/o la estrategia y Plan de Participación Ciudadana</t>
  </si>
  <si>
    <t>N/A</t>
  </si>
  <si>
    <t>Coordinar el funcionamiento de la Brigada de Emergencia</t>
  </si>
  <si>
    <t>No documentos Formulados / No de docuemntos aprobados</t>
  </si>
  <si>
    <t>Apoyar el desarrollo del seguimiento al Plan Anual de Adquisiciones de la vigencia 2017</t>
  </si>
  <si>
    <t>Angela Roa
Carolina Agudelo
Hellen Rojas</t>
  </si>
  <si>
    <t xml:space="preserve">Lady Paola Cubides
Natalia Reyes. </t>
  </si>
  <si>
    <t xml:space="preserve">
Paola Cubides
Natalia Reyes</t>
  </si>
  <si>
    <t>SHAREPOINT</t>
  </si>
  <si>
    <t xml:space="preserve">N° Reuniones </t>
  </si>
  <si>
    <t>N° de Reportes de ejecución del proyecto</t>
  </si>
  <si>
    <t>N° de Documentos actualizados</t>
  </si>
  <si>
    <t>N° de Agendas Sectoriales</t>
  </si>
  <si>
    <t>N° de Acompañamientos</t>
  </si>
  <si>
    <t>N° de Seguimientos</t>
  </si>
  <si>
    <t>N° de Documentos con Linea base</t>
  </si>
  <si>
    <t>N° de Documentos</t>
  </si>
  <si>
    <t>N° de Reuniones</t>
  </si>
  <si>
    <t>N° de Informes de ejecución del proyecto</t>
  </si>
  <si>
    <t>Julio Gonzalez / Juan Forero</t>
  </si>
  <si>
    <t>N° Reuniones</t>
  </si>
  <si>
    <t>N°  Reuniones</t>
  </si>
  <si>
    <t>N°  Actualizaciones realizadas</t>
  </si>
  <si>
    <t>N°  Seguimientos realizados</t>
  </si>
  <si>
    <t>N°  Documento actualizado</t>
  </si>
  <si>
    <t>N° Entidades convocadas</t>
  </si>
  <si>
    <t>N° Proyectos formulados</t>
  </si>
  <si>
    <t>N° Seguimientos</t>
  </si>
  <si>
    <t>N° de Comunicados</t>
  </si>
  <si>
    <t>N° de Proyectos</t>
  </si>
  <si>
    <t>Construir la línea base de los proyectos  como referente para el seguimiento y evaluación al PNGRD</t>
  </si>
  <si>
    <t>Mesas de trabajo</t>
  </si>
  <si>
    <t>Listas de Asistencia, soportes y memorias.</t>
  </si>
  <si>
    <t>No. de mesas de trabajo realizadas / No. de mesas de trabajo programadas</t>
  </si>
  <si>
    <t>Definir un listado de actividades que deben ser excluidas del Programa de Prevención de Accidente Mayor</t>
  </si>
  <si>
    <t>Socialización de la Cartilla de Riesgo Tecnológico por Pérdida de Contención de Sustancias Peligrosas</t>
  </si>
  <si>
    <t>Elaborar informe de análisis del monitoreo de sismos y tsunamis durante el período 2014 - 2016</t>
  </si>
  <si>
    <t>Adelantar las gestiones necesarias para que las entidades territoriales asuman la implementación del plan de gestión del riesgo volcanico formulado mediante la sentencia T. 269 de 2015</t>
  </si>
  <si>
    <t xml:space="preserve">Apoyar la implementación de la "Directriz Nacional para la implementación de PpR Comunitarios", en entidades  territoriales. </t>
  </si>
  <si>
    <t>(# de documentos  presentados/# de documentos Programados)*100</t>
  </si>
  <si>
    <t>Documentos Escritos</t>
  </si>
  <si>
    <t>Actas de la asitencia Tecnica prestada</t>
  </si>
  <si>
    <t>Cindy Calanche y Grupo Operativo</t>
  </si>
  <si>
    <t>Carmen Elena Pabon</t>
  </si>
  <si>
    <t>Evento de alto nivel con los directivos de la Comisión Técnica Asesora IDRL con el fin de avanzar en la formalización bilateral de la relación inter-institucional</t>
  </si>
  <si>
    <t>No. De eventos de alto nivel realizados con directivos IDRL / No. De eventos de alto nivel programados con directivos IDRL</t>
  </si>
  <si>
    <t>Informe de evento</t>
  </si>
  <si>
    <t>3. Efectuar reembolsos de Caja Menor de Gastos Generales</t>
  </si>
  <si>
    <t>GAA</t>
  </si>
  <si>
    <t>No. De Procedimientos actualizados/ No. De Procedimientos requeridos</t>
  </si>
  <si>
    <t>Zulay Marcela Daza</t>
  </si>
  <si>
    <t>Procedimiento actualizado publicado en Neogestion.</t>
  </si>
  <si>
    <t>Realizar actividades precontractuales que permitan la celebracion de contratos</t>
  </si>
  <si>
    <t>No de contratos tramitados para la firma de las partes/ N° de contratos solicitados 
(Salvedad: Supeditado a la entrega completa de la documentación del área solicitante)</t>
  </si>
  <si>
    <t>Abogados Grupo de Gestion Contractual</t>
  </si>
  <si>
    <t>No de contratos publicados/ N° de contratos perfeccionados 
(Salvedad: Contratos que cuentan con recursos de la UNGRD y el FNGRD, supeditados al perfeccionamiento del contrato)</t>
  </si>
  <si>
    <t>Abogados de Gestión Contractual</t>
  </si>
  <si>
    <r>
      <t xml:space="preserve"> 
</t>
    </r>
    <r>
      <rPr>
        <b/>
        <sz val="12"/>
        <rFont val="Arial Narrow"/>
        <family val="2"/>
      </rPr>
      <t xml:space="preserve"> </t>
    </r>
    <r>
      <rPr>
        <sz val="12"/>
        <rFont val="Arial Narrow"/>
        <family val="2"/>
      </rPr>
      <t>Elaborar informe semestral de la gestión realizada</t>
    </r>
  </si>
  <si>
    <t xml:space="preserve">Oscar Ferro, Zulay Marcela Daza. </t>
  </si>
  <si>
    <t>No de documentos elaboradas/ No de documentos solicitados
(Salvedad: Supeditado a la entrega completa de la documentación del área solicitante)</t>
  </si>
  <si>
    <t>Elaborar prorrogas, adiciones o modificaciones a los contratos (otrosí)</t>
  </si>
  <si>
    <t>No de prorrogas, adiciones o modificaciones elaboradas/ No de prorrogas, adiciones o modificaciones requeridas (Salvedad: Supeditado a la entrega completa de la documentación del área solicitante)</t>
  </si>
  <si>
    <t>Pedro Felipe Lopez Ortiz, Oscar Ferro</t>
  </si>
  <si>
    <t xml:space="preserve"> 
Realizar un proceso de Sensibilización con los funcionarios y contratistas de la entidad en:
1. Elaboraciòn de documentos previos para la contratación
2. Responsabilidades y obligaciones  de supervisores de contratos o convenios
</t>
  </si>
  <si>
    <t>No. De Capacitaciones y/o reinducciones realizadas/No. De Capacitaciones y/o reinducciones programadas</t>
  </si>
  <si>
    <t>Pedro Felipe Lopez</t>
  </si>
  <si>
    <t>Guia</t>
  </si>
  <si>
    <t>No. De Documentos realizados/No. De Documentos programados</t>
  </si>
  <si>
    <t>Guia socializada y el correo de socializacion.</t>
  </si>
  <si>
    <r>
      <rPr>
        <b/>
        <sz val="12"/>
        <rFont val="Arial Narrow"/>
        <family val="2"/>
      </rPr>
      <t xml:space="preserve"> </t>
    </r>
    <r>
      <rPr>
        <sz val="12"/>
        <rFont val="Arial Narrow"/>
        <family val="2"/>
      </rPr>
      <t>Elaborar  Planes de Mejoramiento  de acuerdo a las actulizaciones que se deriven de los procesos y procedimiento establecidos al interio del GGC, de igual forma los que se deriven  de acuerdo a las observaciones realizadas por los entes de control y la Oficina de Control Interno</t>
    </r>
  </si>
  <si>
    <t>No. de Actualizaciones realizadas/ No. de actualizaciones Requeridas</t>
  </si>
  <si>
    <t>No. de Seguimientos realizados/ No. de seguimientos solicitadas</t>
  </si>
  <si>
    <t>No. de Actualizaciones realizadas/ No. de actualizaciones solicitadas</t>
  </si>
  <si>
    <t>Realizar una Guia de supervision de contratos suscritos con la UNGRD y FNGRD.</t>
  </si>
  <si>
    <t>Efectuar la actualización del mapa de riesgos de corrupción y por procesos.</t>
  </si>
  <si>
    <t xml:space="preserve">Seguimiento a mapa de riesgos por procesos y de corrupción. </t>
  </si>
  <si>
    <t>Mapa de riesgos de corrupción y de procesos</t>
  </si>
  <si>
    <t># de mapas seguimientos realizados/ # de seguimientos programados</t>
  </si>
  <si>
    <t xml:space="preserve">Actualizaciones </t>
  </si>
  <si>
    <t>1. Efectuar la actualización del mapa de riesgos de corrupción y por procesos.</t>
  </si>
  <si>
    <t>Gestión estrategica</t>
  </si>
  <si>
    <t>MAPA DE RIESGOS GESTIÓN GERENCIAL A QUE ÁREA SE CARGA??</t>
  </si>
  <si>
    <t>Plan anticorrupción</t>
  </si>
  <si>
    <t>Seguimientos Reportados</t>
  </si>
  <si>
    <t>Actualizaciones realizadss / Actualizaciones Programadas</t>
  </si>
  <si>
    <t xml:space="preserve">Actualizaciones realizados / Actualizaciones Programados </t>
  </si>
  <si>
    <t># de seguimientos realizados/ # de seguimientos programados</t>
  </si>
  <si>
    <t xml:space="preserve">Actualizaciones realizados / Actualizaciones Programadas </t>
  </si>
  <si>
    <t>Mapa de riesgos y procesos</t>
  </si>
  <si>
    <t>Mapa de riesgos y por procesos</t>
  </si>
  <si>
    <t xml:space="preserve">Actualizaciones realizadas / Actualizaciones Programadas </t>
  </si>
  <si>
    <t>Actualizaciones y/o Monitoreo</t>
  </si>
  <si>
    <t>Elaboración y/o socialización de manuales o guias de uso de las herramientas técnologicas.</t>
  </si>
  <si>
    <t>Ejecutar actividades de implementación relacionada con lo indicado en el manual de prácticas y políticas contables  NICSP -Eliminar</t>
  </si>
  <si>
    <t>Liderar la elaboración del informe final de la ejecución de la estrategia y el plan de Acción de Rendición de Cuentas de la vigencia 2016.</t>
  </si>
  <si>
    <t>Revisión de los mapas de riesgos por procesos y de corrupción de Planeación Estratégica</t>
  </si>
  <si>
    <t>Revisión de los mapas de riesgos por procesos y de corrupción del proceso gestión de sistemas de información</t>
  </si>
  <si>
    <t>Revisión de los mapas de riesgos por procesos y de corrupción de SIPLAG</t>
  </si>
  <si>
    <t>Revisiones</t>
  </si>
  <si>
    <t>No. Mapas de riesgo de gestión revisados /No. Mapas de riesgo de gestión requeridos</t>
  </si>
  <si>
    <t xml:space="preserve">Realizar Seguimiento a mapa de riesgos por procesos y de corrupción. </t>
  </si>
  <si>
    <t xml:space="preserve">AREA </t>
  </si>
  <si>
    <t>CUMPLIMIENTO DEL BIMESTRE</t>
  </si>
  <si>
    <t>AVANCES PLAN DE ACCIÓN ANUAL</t>
  </si>
  <si>
    <t>Subdirección General</t>
  </si>
  <si>
    <t>Manejo</t>
  </si>
  <si>
    <t>Financiera</t>
  </si>
  <si>
    <t>Planeación e Información</t>
  </si>
  <si>
    <t>Jurídica</t>
  </si>
  <si>
    <t>Reducción</t>
  </si>
  <si>
    <t>Cooperación Internacional</t>
  </si>
  <si>
    <t>Talento Humano</t>
  </si>
  <si>
    <t>Conocimiento</t>
  </si>
  <si>
    <t>Administrativa</t>
  </si>
  <si>
    <t>Contratación</t>
  </si>
  <si>
    <t>Comunicaciones</t>
  </si>
  <si>
    <t>Secretaria General</t>
  </si>
  <si>
    <t>CUMPLIMIENTO DEL BIMESTRE I</t>
  </si>
  <si>
    <t>Promover la elaboración de la hoja de ruta con los sectores Agricultura y Transporte en el marco de las agendas estratégicas sectoriales.</t>
  </si>
  <si>
    <t>(# de lineamientos desarrollados / # de lineamientos programados para desarrollar)*100</t>
  </si>
  <si>
    <t xml:space="preserve">(# de actividades de implementación realizadas en territorios / # de actividades de implementación programadas)*100 </t>
  </si>
  <si>
    <t>(# de informes de implementación presentados / # de informes programados)*100</t>
  </si>
  <si>
    <t>Nelson Hernández/ Alberto granes</t>
  </si>
  <si>
    <t>Desarrollar 3 reuniónes  de socializacion de Agendas Estrategicas Sectoriales (Equipos de trabajo).</t>
  </si>
  <si>
    <r>
      <t xml:space="preserve">Actualización  de los mapas de riesgos por procesos  y corrupción del </t>
    </r>
    <r>
      <rPr>
        <b/>
        <sz val="12"/>
        <rFont val="ArialMT"/>
        <family val="0"/>
      </rPr>
      <t>SIPLAG</t>
    </r>
  </si>
  <si>
    <r>
      <t xml:space="preserve">Actualización de los mapas de riesgos por procesos y  corrupción de gestión de </t>
    </r>
    <r>
      <rPr>
        <b/>
        <sz val="12"/>
        <rFont val="ArialMT"/>
        <family val="0"/>
      </rPr>
      <t>sistemas de información</t>
    </r>
  </si>
  <si>
    <r>
      <t xml:space="preserve">Actualización de los mapas de riesgo de proceso y corrupción de </t>
    </r>
    <r>
      <rPr>
        <b/>
        <sz val="12"/>
        <rFont val="ArialMT"/>
        <family val="0"/>
      </rPr>
      <t>Planeación Estratégica</t>
    </r>
  </si>
  <si>
    <t>Se realizaron los dos reportes de avance físico y financiero de los meses de Enero y Febrero de 2017 en el SPI; dondo como resultado un avance Fisico del 5%, Avance Financiero del 3% y Avance deGestion del 0%.</t>
  </si>
  <si>
    <t>El documento perfil se revisó, la última actualización sigue siendo vigente.</t>
  </si>
  <si>
    <t>Se formuló el plan de trabajo sectorial con Min Vivienda y Min Agricultura, donde se enfocará el proceso de agendas estratégicas sectoriales esta vigencia. Se ha definido realizar una reunión conjunta con DNP en acompañamiento al proceso de formulación d</t>
  </si>
  <si>
    <t>El proceso de seguimiento a la agenda estratégica de Transporte se ha iniciado con el reporte de avance a los proyectos del PNGRD en el corte semestral febrero 2017. El ministerio y las entidades adscritas enviaron su reporte de avance el cual quedó inco</t>
  </si>
  <si>
    <t>Se ha establecido contacto con casi todos los sectores en el marco del seguimiento a la implementación del PNGRD, a partir de Marzo se da continuidad al trabajo de acompañamiento sectorial.</t>
  </si>
  <si>
    <t xml:space="preserve">El documento de modelo de seguimiento y evaluación al PNGRD, se ajustó previo a la generación del segundo reporte semestral del PNGRD. De acuerdo a los resultados obtenidos en Febrero con la implementación metodológica se definirá si se requiere ajustar </t>
  </si>
  <si>
    <t>NA</t>
  </si>
  <si>
    <t>Ya se realizó el primer monitoreo del año, realizado entre Enero y Febrero 24 de 2017. Los resultados quedaron consignados en el reporte semestral del PNGRD. Quedan dos monitoreos por realizar.</t>
  </si>
  <si>
    <t>Ya se realizó el primer reporte meta de la vigencia, los resultados se presentaron ante el Comité Técnico Nacional de Reducción del Riesgo. El segundo se realizará en Agosto 2017.</t>
  </si>
  <si>
    <t>Tanto el documento de sistema de seguimiento y evaluación al PNGRD como la socialización se han realizado a los integrantes de la Comisión Asesora de Conocimiento del Riesgo, la Comisión Asesora de Reducción del Riesgo y el Comité Técnico Nacional de Red</t>
  </si>
  <si>
    <t>El Grupo de Trabajo Interinstitucional para la Actualización del PNC se ha reunión en 2 oportunidades durante el primer bimestre de 2017:  09 de Febrero: - Se definió realizar reuniones periódicas cada 15 días, para avanzar en la estructuración del docum</t>
  </si>
  <si>
    <t>Se realizaron los dos reportes de avance físico y financiero de los meses de Enero y Febrero de 2017 en el SPI; dondo como resultado el Avance financiero 5,92%, Avance de Gestión 11 % y Avance Fisico  0%.</t>
  </si>
  <si>
    <t xml:space="preserve">Se asistio a la reunion del bimestre enero febrero del equipo Siplag </t>
  </si>
  <si>
    <t>El dia 15 de Febrero de 2017, se adelanto la socializacion al grupo de la Subdireccion General sobre los temas tratados en la reunion bimestral del equipo SIPLAG</t>
  </si>
  <si>
    <t>RESULTADO DEL BIMESTRE</t>
  </si>
  <si>
    <t>RESULTADO ANUAL</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</si>
</sst>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 &quot;#,##0"/>
    <numFmt numFmtId="165" formatCode="_(* #,##0.00_);_(* \(#,##0.00\);_(* \-??_);_(@_)"/>
    <numFmt numFmtId="166" formatCode="dd/mm/yyyy;@"/>
    <numFmt numFmtId="167" formatCode="_(&quot;$&quot;\ * #,##0_);_(&quot;$&quot;\ * \(#,##0\);_(&quot;$&quot;\ * &quot;-&quot;??_);_(@_)"/>
    <numFmt numFmtId="168" formatCode="_-&quot;$&quot;* #,##0_-;\-&quot;$&quot;* #,##0_-;_-&quot;$&quot;* &quot;-&quot;_-;_-@_-"/>
    <numFmt numFmtId="169" formatCode="_(&quot;$ &quot;* #,##0.00_);_(&quot;$ &quot;* \(#,##0.00\);_(&quot;$ &quot;* \-??_);_(@_)"/>
    <numFmt numFmtId="170" formatCode="&quot;$&quot;\ #,##0"/>
    <numFmt numFmtId="171" formatCode="&quot;$&quot;\ #,##0.00"/>
    <numFmt numFmtId="172" formatCode="&quot;$&quot;\ #,##0.00;[Red]&quot;$&quot;\ #,##0.00"/>
    <numFmt numFmtId="173" formatCode="_(* #,##0_);_(* \(#,##0\);_(* &quot;-&quot;??_);_(@_)"/>
    <numFmt numFmtId="174" formatCode="&quot;$ &quot;#,##0.00"/>
    <numFmt numFmtId="175" formatCode="0.0%"/>
    <numFmt numFmtId="176" formatCode="0.000%"/>
    <numFmt numFmtId="177" formatCode="0.0"/>
  </numFmts>
  <fonts count="160">
    <font>
      <sz val="11"/>
      <color theme="1"/>
      <name val="Calibri"/>
      <family val="2"/>
    </font>
    <font>
      <sz val="11"/>
      <color indexed="8"/>
      <name val="Calibri"/>
      <family val="2"/>
    </font>
    <font>
      <b/>
      <sz val="14"/>
      <name val="Arial Narrow"/>
      <family val="2"/>
    </font>
    <font>
      <b/>
      <sz val="16"/>
      <color indexed="9"/>
      <name val="Arial Narrow"/>
      <family val="2"/>
    </font>
    <font>
      <sz val="11"/>
      <color indexed="8"/>
      <name val="Arial Narrow"/>
      <family val="2"/>
    </font>
    <font>
      <b/>
      <sz val="11"/>
      <name val="Arial Narrow"/>
      <family val="2"/>
    </font>
    <font>
      <sz val="10"/>
      <name val="Arial"/>
      <family val="2"/>
    </font>
    <font>
      <b/>
      <sz val="11"/>
      <color indexed="9"/>
      <name val="Arial Narrow"/>
      <family val="2"/>
    </font>
    <font>
      <b/>
      <sz val="10"/>
      <color indexed="9"/>
      <name val="Arial Narrow"/>
      <family val="2"/>
    </font>
    <font>
      <sz val="10"/>
      <name val="Arial Narrow"/>
      <family val="2"/>
    </font>
    <font>
      <sz val="12"/>
      <name val="Arial Narrow"/>
      <family val="2"/>
    </font>
    <font>
      <b/>
      <sz val="12"/>
      <name val="Arial Narrow"/>
      <family val="2"/>
    </font>
    <font>
      <b/>
      <sz val="12"/>
      <color indexed="9"/>
      <name val="Arial Narrow"/>
      <family val="2"/>
    </font>
    <font>
      <b/>
      <sz val="9"/>
      <name val="Tahoma"/>
      <family val="2"/>
    </font>
    <font>
      <sz val="9"/>
      <name val="Tahoma"/>
      <family val="2"/>
    </font>
    <font>
      <sz val="10"/>
      <color indexed="8"/>
      <name val="Calibri"/>
      <family val="2"/>
    </font>
    <font>
      <b/>
      <sz val="11"/>
      <name val="Arial"/>
      <family val="2"/>
    </font>
    <font>
      <b/>
      <sz val="10"/>
      <color indexed="9"/>
      <name val="Arial"/>
      <family val="2"/>
    </font>
    <font>
      <b/>
      <sz val="10"/>
      <name val="Arial"/>
      <family val="2"/>
    </font>
    <font>
      <sz val="10"/>
      <color indexed="8"/>
      <name val="Arial"/>
      <family val="2"/>
    </font>
    <font>
      <sz val="7"/>
      <name val="Arial"/>
      <family val="2"/>
    </font>
    <font>
      <sz val="10"/>
      <color indexed="10"/>
      <name val="Arial"/>
      <family val="2"/>
    </font>
    <font>
      <b/>
      <sz val="10"/>
      <color indexed="8"/>
      <name val="Arial"/>
      <family val="2"/>
    </font>
    <font>
      <b/>
      <sz val="12"/>
      <name val="Arial"/>
      <family val="2"/>
    </font>
    <font>
      <b/>
      <sz val="11"/>
      <color indexed="8"/>
      <name val="Arial"/>
      <family val="2"/>
    </font>
    <font>
      <b/>
      <sz val="12"/>
      <color indexed="9"/>
      <name val="Arial"/>
      <family val="2"/>
    </font>
    <font>
      <b/>
      <sz val="16"/>
      <color indexed="9"/>
      <name val="Arial"/>
      <family val="2"/>
    </font>
    <font>
      <b/>
      <sz val="14"/>
      <color indexed="8"/>
      <name val="Calibri"/>
      <family val="2"/>
    </font>
    <font>
      <b/>
      <sz val="7"/>
      <color indexed="8"/>
      <name val="Arial"/>
      <family val="2"/>
    </font>
    <font>
      <b/>
      <sz val="11"/>
      <color indexed="8"/>
      <name val="Calibri"/>
      <family val="2"/>
    </font>
    <font>
      <b/>
      <sz val="12"/>
      <color indexed="8"/>
      <name val="Arial"/>
      <family val="2"/>
    </font>
    <font>
      <b/>
      <sz val="16"/>
      <color indexed="8"/>
      <name val="Arial"/>
      <family val="2"/>
    </font>
    <font>
      <b/>
      <sz val="9"/>
      <color indexed="9"/>
      <name val="Arial"/>
      <family val="2"/>
    </font>
    <font>
      <sz val="11"/>
      <color indexed="8"/>
      <name val="Arial"/>
      <family val="2"/>
    </font>
    <font>
      <sz val="7"/>
      <color indexed="8"/>
      <name val="Arial"/>
      <family val="2"/>
    </font>
    <font>
      <b/>
      <sz val="10"/>
      <color indexed="36"/>
      <name val="Arial"/>
      <family val="2"/>
    </font>
    <font>
      <sz val="8"/>
      <name val="Arial"/>
      <family val="2"/>
    </font>
    <font>
      <b/>
      <sz val="11"/>
      <color indexed="8"/>
      <name val="Arial Narrow"/>
      <family val="2"/>
    </font>
    <font>
      <sz val="10"/>
      <color indexed="9"/>
      <name val="Arial"/>
      <family val="2"/>
    </font>
    <font>
      <b/>
      <sz val="10"/>
      <color indexed="10"/>
      <name val="Arial"/>
      <family val="2"/>
    </font>
    <font>
      <b/>
      <sz val="10"/>
      <name val="Arial Narrow"/>
      <family val="2"/>
    </font>
    <font>
      <b/>
      <sz val="11"/>
      <color indexed="8"/>
      <name val="ArialMT"/>
      <family val="0"/>
    </font>
    <font>
      <b/>
      <sz val="14"/>
      <name val="ArialMT"/>
      <family val="0"/>
    </font>
    <font>
      <sz val="11"/>
      <color indexed="8"/>
      <name val="ArialMT"/>
      <family val="0"/>
    </font>
    <font>
      <b/>
      <sz val="16"/>
      <color indexed="9"/>
      <name val="ArialMT"/>
      <family val="0"/>
    </font>
    <font>
      <sz val="11"/>
      <name val="ArialMT"/>
      <family val="0"/>
    </font>
    <font>
      <b/>
      <sz val="11"/>
      <name val="ArialMT"/>
      <family val="0"/>
    </font>
    <font>
      <sz val="10"/>
      <color indexed="8"/>
      <name val="ArialMT"/>
      <family val="0"/>
    </font>
    <font>
      <b/>
      <sz val="10"/>
      <color indexed="9"/>
      <name val="ArialMT"/>
      <family val="0"/>
    </font>
    <font>
      <b/>
      <sz val="11"/>
      <color indexed="9"/>
      <name val="ArialMT"/>
      <family val="0"/>
    </font>
    <font>
      <b/>
      <sz val="10"/>
      <color indexed="8"/>
      <name val="ArialMT"/>
      <family val="0"/>
    </font>
    <font>
      <sz val="10"/>
      <name val="ArialMT"/>
      <family val="0"/>
    </font>
    <font>
      <b/>
      <sz val="12"/>
      <name val="ArialMT"/>
      <family val="0"/>
    </font>
    <font>
      <b/>
      <sz val="12"/>
      <color indexed="9"/>
      <name val="ArialMT"/>
      <family val="0"/>
    </font>
    <font>
      <b/>
      <sz val="10"/>
      <name val="ArialMT"/>
      <family val="0"/>
    </font>
    <font>
      <sz val="12"/>
      <name val="ArialMT"/>
      <family val="0"/>
    </font>
    <font>
      <sz val="12"/>
      <color indexed="8"/>
      <name val="ArialMT"/>
      <family val="0"/>
    </font>
    <font>
      <sz val="12"/>
      <color indexed="9"/>
      <name val="ArialMT"/>
      <family val="0"/>
    </font>
    <font>
      <b/>
      <sz val="12"/>
      <color indexed="8"/>
      <name val="ArialMT"/>
      <family val="0"/>
    </font>
    <font>
      <sz val="12"/>
      <color indexed="17"/>
      <name val="ArialMT"/>
      <family val="0"/>
    </font>
    <font>
      <sz val="11"/>
      <color indexed="8"/>
      <name val="ArialTM"/>
      <family val="0"/>
    </font>
    <font>
      <b/>
      <sz val="14"/>
      <color indexed="8"/>
      <name val="ArialTM"/>
      <family val="0"/>
    </font>
    <font>
      <b/>
      <sz val="14"/>
      <name val="ArialTM"/>
      <family val="0"/>
    </font>
    <font>
      <b/>
      <sz val="11"/>
      <color indexed="8"/>
      <name val="ArialTM"/>
      <family val="0"/>
    </font>
    <font>
      <b/>
      <sz val="16"/>
      <color indexed="9"/>
      <name val="ArialTM"/>
      <family val="0"/>
    </font>
    <font>
      <b/>
      <sz val="12"/>
      <color indexed="9"/>
      <name val="ArialTM"/>
      <family val="0"/>
    </font>
    <font>
      <b/>
      <sz val="11"/>
      <color indexed="10"/>
      <name val="ArialTM"/>
      <family val="0"/>
    </font>
    <font>
      <b/>
      <sz val="11"/>
      <name val="ArialTM"/>
      <family val="0"/>
    </font>
    <font>
      <b/>
      <sz val="10"/>
      <color indexed="9"/>
      <name val="ArialTM"/>
      <family val="0"/>
    </font>
    <font>
      <b/>
      <sz val="11"/>
      <color indexed="9"/>
      <name val="ArialTM"/>
      <family val="0"/>
    </font>
    <font>
      <sz val="7"/>
      <color indexed="8"/>
      <name val="ArialTM"/>
      <family val="0"/>
    </font>
    <font>
      <b/>
      <sz val="10"/>
      <color indexed="8"/>
      <name val="ArialTM"/>
      <family val="0"/>
    </font>
    <font>
      <b/>
      <sz val="10"/>
      <name val="ArialTM"/>
      <family val="0"/>
    </font>
    <font>
      <sz val="10"/>
      <name val="ArialTM"/>
      <family val="0"/>
    </font>
    <font>
      <b/>
      <sz val="12"/>
      <name val="ArialTM"/>
      <family val="0"/>
    </font>
    <font>
      <sz val="7"/>
      <name val="ArialTM"/>
      <family val="0"/>
    </font>
    <font>
      <b/>
      <sz val="10"/>
      <color indexed="10"/>
      <name val="ArialTM"/>
      <family val="0"/>
    </font>
    <font>
      <b/>
      <sz val="7"/>
      <color indexed="8"/>
      <name val="ArialTM"/>
      <family val="0"/>
    </font>
    <font>
      <sz val="12"/>
      <name val="ArialTM"/>
      <family val="0"/>
    </font>
    <font>
      <sz val="11"/>
      <color indexed="10"/>
      <name val="ArialMT"/>
      <family val="0"/>
    </font>
    <font>
      <b/>
      <sz val="12"/>
      <color indexed="10"/>
      <name val="ArialMT"/>
      <family val="0"/>
    </font>
    <font>
      <sz val="11"/>
      <color indexed="9"/>
      <name val="ArialMT"/>
      <family val="0"/>
    </font>
    <font>
      <b/>
      <sz val="9"/>
      <color indexed="8"/>
      <name val="ArialMT"/>
      <family val="0"/>
    </font>
    <font>
      <sz val="9"/>
      <color indexed="8"/>
      <name val="ArialMT"/>
      <family val="0"/>
    </font>
    <font>
      <b/>
      <sz val="14"/>
      <color indexed="8"/>
      <name val="Arial"/>
      <family val="2"/>
    </font>
    <font>
      <sz val="12"/>
      <color indexed="8"/>
      <name val="Arial"/>
      <family val="2"/>
    </font>
    <font>
      <b/>
      <sz val="12"/>
      <color indexed="8"/>
      <name val="ArialTM"/>
      <family val="0"/>
    </font>
    <font>
      <b/>
      <sz val="12"/>
      <color indexed="8"/>
      <name val="Arial Narrow"/>
      <family val="2"/>
    </font>
    <font>
      <sz val="12"/>
      <color indexed="8"/>
      <name val="Calibri"/>
      <family val="2"/>
    </font>
    <font>
      <sz val="22"/>
      <color indexed="8"/>
      <name val="Arial"/>
      <family val="2"/>
    </font>
    <font>
      <sz val="12"/>
      <name val="Arial"/>
      <family val="2"/>
    </font>
    <font>
      <b/>
      <sz val="16"/>
      <name val="Arial"/>
      <family val="2"/>
    </font>
    <font>
      <sz val="10"/>
      <name val="Calibri"/>
      <family val="2"/>
    </font>
    <font>
      <sz val="12"/>
      <color indexed="8"/>
      <name val="ArialTM"/>
      <family val="0"/>
    </font>
    <font>
      <b/>
      <sz val="14"/>
      <color indexed="8"/>
      <name val="ArialMT"/>
      <family val="0"/>
    </font>
    <font>
      <b/>
      <sz val="16"/>
      <color indexed="8"/>
      <name val="ArialMT"/>
      <family val="0"/>
    </font>
    <font>
      <b/>
      <sz val="14"/>
      <color indexed="10"/>
      <name val="Arial"/>
      <family val="2"/>
    </font>
    <font>
      <sz val="10"/>
      <color indexed="10"/>
      <name val="ArialMT"/>
      <family val="0"/>
    </font>
    <font>
      <sz val="10"/>
      <color indexed="57"/>
      <name val="ArialMT"/>
      <family val="0"/>
    </font>
    <font>
      <b/>
      <sz val="14"/>
      <color indexed="10"/>
      <name val="ArialTM"/>
      <family val="0"/>
    </font>
    <font>
      <sz val="14"/>
      <name val="Arial Narrow"/>
      <family val="2"/>
    </font>
    <font>
      <sz val="14"/>
      <name val="Arial"/>
      <family val="2"/>
    </font>
    <font>
      <b/>
      <sz val="11"/>
      <color indexed="9"/>
      <name val="Calibri"/>
      <family val="2"/>
    </font>
    <font>
      <b/>
      <sz val="12"/>
      <color indexed="9"/>
      <name val="Calibri"/>
      <family val="2"/>
    </font>
    <font>
      <b/>
      <sz val="7"/>
      <name val="Arial"/>
      <family val="2"/>
    </font>
    <font>
      <sz val="11"/>
      <name val="Calibri"/>
      <family val="2"/>
    </font>
    <font>
      <sz val="12"/>
      <name val="Arimo"/>
      <family val="0"/>
    </font>
    <font>
      <b/>
      <sz val="14"/>
      <color indexed="9"/>
      <name val="Arial"/>
      <family val="2"/>
    </font>
    <font>
      <b/>
      <sz val="22"/>
      <color indexed="8"/>
      <name val="Arial"/>
      <family val="2"/>
    </font>
    <font>
      <b/>
      <sz val="18"/>
      <color indexed="8"/>
      <name val="Arial"/>
      <family val="2"/>
    </font>
    <font>
      <b/>
      <sz val="20"/>
      <color indexed="8"/>
      <name val="Arial"/>
      <family val="2"/>
    </font>
    <font>
      <b/>
      <sz val="18"/>
      <color indexed="9"/>
      <name val="ArialMT"/>
      <family val="0"/>
    </font>
    <font>
      <b/>
      <sz val="20"/>
      <color indexed="9"/>
      <name val="ArialMT"/>
      <family val="0"/>
    </font>
    <font>
      <b/>
      <sz val="18"/>
      <color indexed="8"/>
      <name val="ArialMT"/>
      <family val="0"/>
    </font>
    <font>
      <b/>
      <sz val="18"/>
      <color indexed="9"/>
      <name val="Arial"/>
      <family val="2"/>
    </font>
    <font>
      <b/>
      <sz val="20"/>
      <color indexed="9"/>
      <name val="Arial"/>
      <family val="2"/>
    </font>
    <font>
      <sz val="20"/>
      <color indexed="9"/>
      <name val="ArialTM"/>
      <family val="0"/>
    </font>
    <font>
      <b/>
      <sz val="22"/>
      <color indexed="8"/>
      <name val="ArialTM"/>
      <family val="0"/>
    </font>
    <font>
      <b/>
      <sz val="20"/>
      <name val="Arial"/>
      <family val="2"/>
    </font>
    <font>
      <b/>
      <sz val="20"/>
      <color indexed="8"/>
      <name val="ArialMT"/>
      <family val="0"/>
    </font>
    <font>
      <b/>
      <sz val="12"/>
      <color indexed="17"/>
      <name val="ArialMT"/>
      <family val="0"/>
    </font>
    <font>
      <b/>
      <sz val="22"/>
      <color indexed="8"/>
      <name val="ArialMT"/>
      <family val="0"/>
    </font>
    <font>
      <b/>
      <sz val="10"/>
      <color indexed="8"/>
      <name val="Calibri"/>
      <family val="0"/>
    </font>
    <font>
      <b/>
      <sz val="7"/>
      <color indexed="8"/>
      <name val="Calibri"/>
      <family val="0"/>
    </font>
    <font>
      <b/>
      <sz val="7"/>
      <color indexed="8"/>
      <name val="Arial Narrow"/>
      <family val="0"/>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name val="Tahoma"/>
      <family val="2"/>
    </font>
    <font>
      <b/>
      <sz val="16"/>
      <color indexed="8"/>
      <name val="Calibri"/>
      <family val="0"/>
    </font>
    <font>
      <b/>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8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62"/>
        <bgColor indexed="64"/>
      </patternFill>
    </fill>
    <fill>
      <patternFill patternType="solid">
        <fgColor indexed="31"/>
        <bgColor indexed="64"/>
      </patternFill>
    </fill>
    <fill>
      <patternFill patternType="solid">
        <fgColor indexed="9"/>
        <bgColor indexed="64"/>
      </patternFill>
    </fill>
    <fill>
      <patternFill patternType="solid">
        <fgColor indexed="57"/>
        <bgColor indexed="64"/>
      </patternFill>
    </fill>
    <fill>
      <patternFill patternType="solid">
        <fgColor indexed="9"/>
        <bgColor indexed="64"/>
      </patternFill>
    </fill>
    <fill>
      <patternFill patternType="solid">
        <fgColor indexed="13"/>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5"/>
        <bgColor indexed="64"/>
      </patternFill>
    </fill>
    <fill>
      <patternFill patternType="solid">
        <fgColor indexed="62"/>
        <bgColor indexed="64"/>
      </patternFill>
    </fill>
    <fill>
      <patternFill patternType="solid">
        <fgColor indexed="62"/>
        <bgColor indexed="64"/>
      </patternFill>
    </fill>
    <fill>
      <patternFill patternType="solid">
        <fgColor indexed="11"/>
        <bgColor indexed="64"/>
      </patternFill>
    </fill>
    <fill>
      <patternFill patternType="solid">
        <fgColor indexed="9"/>
        <bgColor indexed="64"/>
      </patternFill>
    </fill>
    <fill>
      <patternFill patternType="solid">
        <fgColor indexed="51"/>
        <bgColor indexed="64"/>
      </patternFill>
    </fill>
    <fill>
      <patternFill patternType="solid">
        <fgColor indexed="51"/>
        <bgColor indexed="64"/>
      </patternFill>
    </fill>
    <fill>
      <patternFill patternType="solid">
        <fgColor indexed="22"/>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52"/>
        <bgColor indexed="64"/>
      </patternFill>
    </fill>
    <fill>
      <patternFill patternType="solid">
        <fgColor indexed="52"/>
        <bgColor indexed="64"/>
      </patternFill>
    </fill>
    <fill>
      <patternFill patternType="solid">
        <fgColor indexed="11"/>
        <bgColor indexed="64"/>
      </patternFill>
    </fill>
    <fill>
      <patternFill patternType="solid">
        <fgColor indexed="10"/>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31"/>
        <bgColor indexed="64"/>
      </patternFill>
    </fill>
    <fill>
      <patternFill patternType="solid">
        <fgColor indexed="31"/>
        <bgColor indexed="64"/>
      </patternFill>
    </fill>
    <fill>
      <patternFill patternType="solid">
        <fgColor indexed="31"/>
        <bgColor indexed="64"/>
      </patternFill>
    </fill>
    <fill>
      <patternFill patternType="solid">
        <fgColor indexed="55"/>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3"/>
        <bgColor indexed="64"/>
      </patternFill>
    </fill>
    <fill>
      <patternFill patternType="solid">
        <fgColor indexed="13"/>
        <bgColor indexed="64"/>
      </patternFill>
    </fill>
    <fill>
      <patternFill patternType="solid">
        <fgColor indexed="36"/>
        <bgColor indexed="64"/>
      </patternFill>
    </fill>
    <fill>
      <patternFill patternType="solid">
        <fgColor indexed="42"/>
        <bgColor indexed="64"/>
      </patternFill>
    </fill>
    <fill>
      <patternFill patternType="solid">
        <fgColor indexed="9"/>
        <bgColor indexed="64"/>
      </patternFill>
    </fill>
    <fill>
      <patternFill patternType="solid">
        <fgColor indexed="36"/>
        <bgColor indexed="64"/>
      </patternFill>
    </fill>
    <fill>
      <patternFill patternType="solid">
        <fgColor indexed="44"/>
        <bgColor indexed="64"/>
      </patternFill>
    </fill>
    <fill>
      <patternFill patternType="solid">
        <fgColor indexed="17"/>
        <bgColor indexed="64"/>
      </patternFill>
    </fill>
    <fill>
      <patternFill patternType="solid">
        <fgColor indexed="22"/>
        <bgColor indexed="64"/>
      </patternFill>
    </fill>
    <fill>
      <patternFill patternType="solid">
        <fgColor indexed="50"/>
        <bgColor indexed="64"/>
      </patternFill>
    </fill>
    <fill>
      <patternFill patternType="solid">
        <fgColor indexed="31"/>
        <bgColor indexed="64"/>
      </patternFill>
    </fill>
    <fill>
      <patternFill patternType="solid">
        <fgColor indexed="9"/>
        <bgColor indexed="64"/>
      </patternFill>
    </fill>
    <fill>
      <patternFill patternType="solid">
        <fgColor indexed="56"/>
        <bgColor indexed="64"/>
      </patternFill>
    </fill>
    <fill>
      <patternFill patternType="solid">
        <fgColor indexed="56"/>
        <bgColor indexed="64"/>
      </patternFill>
    </fill>
  </fills>
  <borders count="1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style="thin"/>
      <right style="thin"/>
      <top/>
      <bottom/>
    </border>
    <border>
      <left style="thin"/>
      <right style="thin"/>
      <top style="thin"/>
      <bottom style="thin"/>
    </border>
    <border>
      <left style="thin"/>
      <right/>
      <top style="thin"/>
      <bottom style="thin"/>
    </border>
    <border>
      <left style="hair">
        <color indexed="18"/>
      </left>
      <right style="hair">
        <color indexed="18"/>
      </right>
      <top style="medium"/>
      <bottom style="medium"/>
    </border>
    <border>
      <left style="thin"/>
      <right style="medium"/>
      <top style="thin"/>
      <bottom style="thin"/>
    </border>
    <border>
      <left/>
      <right style="thin"/>
      <top style="thin"/>
      <bottom style="thin"/>
    </border>
    <border>
      <left/>
      <right style="thin"/>
      <top style="thin"/>
      <bottom/>
    </border>
    <border>
      <left style="thin"/>
      <right style="thin"/>
      <top style="thin"/>
      <bottom/>
    </border>
    <border>
      <left style="thin"/>
      <right style="medium"/>
      <top style="thin"/>
      <bottom/>
    </border>
    <border>
      <left style="medium"/>
      <right/>
      <top style="medium"/>
      <bottom style="medium"/>
    </border>
    <border>
      <left/>
      <right/>
      <top style="medium"/>
      <bottom style="medium"/>
    </border>
    <border>
      <left/>
      <right/>
      <top style="medium">
        <color indexed="8"/>
      </top>
      <bottom style="medium">
        <color indexed="8"/>
      </bottom>
    </border>
    <border>
      <left style="thin"/>
      <right style="medium"/>
      <top/>
      <bottom/>
    </border>
    <border>
      <left/>
      <right style="thin"/>
      <top/>
      <bottom style="thin"/>
    </border>
    <border>
      <left style="thin"/>
      <right style="thin"/>
      <top/>
      <bottom style="thin"/>
    </border>
    <border>
      <left style="medium"/>
      <right style="medium"/>
      <top/>
      <bottom style="thin"/>
    </border>
    <border>
      <left style="medium"/>
      <right style="medium"/>
      <top style="thin"/>
      <bottom style="medium"/>
    </border>
    <border>
      <left style="thin"/>
      <right style="medium"/>
      <top/>
      <bottom style="thin"/>
    </border>
    <border>
      <left style="thin"/>
      <right style="thin"/>
      <top style="thin"/>
      <bottom style="medium"/>
    </border>
    <border>
      <left style="thin"/>
      <right style="medium"/>
      <top style="thin"/>
      <bottom style="medium"/>
    </border>
    <border>
      <left style="medium"/>
      <right style="thin"/>
      <top style="thin"/>
      <bottom style="thin"/>
    </border>
    <border>
      <left/>
      <right/>
      <top style="thin"/>
      <bottom/>
    </border>
    <border>
      <left style="medium"/>
      <right style="thin"/>
      <top style="thin"/>
      <bottom style="medium"/>
    </border>
    <border>
      <left style="hair">
        <color indexed="18"/>
      </left>
      <right/>
      <top style="medium"/>
      <bottom style="medium"/>
    </border>
    <border>
      <left style="thin"/>
      <right/>
      <top/>
      <bottom/>
    </border>
    <border>
      <left style="thin"/>
      <right/>
      <top/>
      <bottom style="medium"/>
    </border>
    <border>
      <left/>
      <right style="medium">
        <color indexed="8"/>
      </right>
      <top/>
      <bottom/>
    </border>
    <border>
      <left style="medium"/>
      <right style="thin"/>
      <top style="thin"/>
      <bottom/>
    </border>
    <border>
      <left/>
      <right style="hair"/>
      <top style="medium"/>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right style="hair">
        <color indexed="8"/>
      </right>
      <top/>
      <bottom/>
    </border>
    <border>
      <left style="hair">
        <color indexed="8"/>
      </left>
      <right style="hair">
        <color indexed="8"/>
      </right>
      <top/>
      <bottom/>
    </border>
    <border>
      <left style="hair">
        <color indexed="8"/>
      </left>
      <right/>
      <top/>
      <bottom/>
    </border>
    <border>
      <left/>
      <right/>
      <top style="thin"/>
      <bottom style="thin"/>
    </border>
    <border>
      <left/>
      <right style="hair"/>
      <top/>
      <bottom/>
    </border>
    <border>
      <left style="medium"/>
      <right style="hair"/>
      <top/>
      <bottom/>
    </border>
    <border>
      <left style="hair"/>
      <right style="hair"/>
      <top/>
      <bottom/>
    </border>
    <border>
      <left style="hair"/>
      <right/>
      <top/>
      <bottom/>
    </border>
    <border>
      <left/>
      <right style="hair"/>
      <top/>
      <bottom style="medium"/>
    </border>
    <border>
      <left style="medium"/>
      <right/>
      <top/>
      <bottom style="medium"/>
    </border>
    <border>
      <left style="medium"/>
      <right style="medium"/>
      <top style="medium"/>
      <bottom/>
    </border>
    <border>
      <left/>
      <right/>
      <top style="medium"/>
      <bottom/>
    </border>
    <border>
      <left/>
      <right/>
      <top/>
      <bottom style="medium"/>
    </border>
    <border>
      <left/>
      <right/>
      <top/>
      <bottom style="thin"/>
    </border>
    <border>
      <left/>
      <right style="thin"/>
      <top style="medium"/>
      <bottom/>
    </border>
    <border>
      <left/>
      <right style="thin"/>
      <top/>
      <bottom style="medium"/>
    </border>
    <border>
      <left/>
      <right style="medium"/>
      <top style="medium"/>
      <bottom/>
    </border>
    <border>
      <left/>
      <right style="medium"/>
      <top/>
      <bottom style="medium"/>
    </border>
    <border>
      <left/>
      <right style="medium"/>
      <top style="medium"/>
      <bottom style="medium"/>
    </border>
    <border>
      <left style="medium"/>
      <right style="medium"/>
      <top/>
      <bottom style="medium"/>
    </border>
    <border>
      <left style="medium"/>
      <right style="medium">
        <color indexed="8"/>
      </right>
      <top style="medium">
        <color indexed="8"/>
      </top>
      <bottom style="medium">
        <color indexed="8"/>
      </bottom>
    </border>
    <border>
      <left style="medium">
        <color indexed="8"/>
      </left>
      <right/>
      <top style="medium">
        <color indexed="8"/>
      </top>
      <bottom/>
    </border>
    <border>
      <left/>
      <right style="medium">
        <color indexed="8"/>
      </right>
      <top style="medium">
        <color indexed="8"/>
      </top>
      <bottom/>
    </border>
    <border>
      <left style="hair">
        <color indexed="62"/>
      </left>
      <right style="medium">
        <color indexed="8"/>
      </right>
      <top style="medium">
        <color indexed="8"/>
      </top>
      <bottom/>
    </border>
    <border>
      <left style="hair">
        <color indexed="62"/>
      </left>
      <right style="medium"/>
      <top style="medium">
        <color indexed="8"/>
      </top>
      <bottom/>
    </border>
    <border>
      <left style="hair">
        <color indexed="8"/>
      </left>
      <right style="medium"/>
      <top/>
      <bottom/>
    </border>
    <border>
      <left/>
      <right/>
      <top/>
      <bottom style="medium">
        <color indexed="8"/>
      </bottom>
    </border>
    <border>
      <left/>
      <right style="hair">
        <color indexed="8"/>
      </right>
      <top/>
      <bottom style="medium">
        <color indexed="8"/>
      </bottom>
    </border>
    <border>
      <left/>
      <right style="medium"/>
      <top/>
      <bottom style="medium">
        <color indexed="8"/>
      </bottom>
    </border>
    <border>
      <left/>
      <right style="hair">
        <color indexed="62"/>
      </right>
      <top style="medium">
        <color indexed="8"/>
      </top>
      <bottom style="medium">
        <color indexed="8"/>
      </bottom>
    </border>
    <border>
      <left style="hair">
        <color indexed="62"/>
      </left>
      <right style="medium"/>
      <top style="medium">
        <color indexed="8"/>
      </top>
      <bottom style="medium">
        <color indexed="8"/>
      </bottom>
    </border>
    <border>
      <left style="medium"/>
      <right/>
      <top style="medium">
        <color indexed="8"/>
      </top>
      <bottom style="medium">
        <color indexed="8"/>
      </bottom>
    </border>
    <border>
      <left/>
      <right style="medium"/>
      <top style="medium">
        <color indexed="8"/>
      </top>
      <bottom style="medium">
        <color indexed="8"/>
      </bottom>
    </border>
    <border>
      <left/>
      <right style="medium">
        <color indexed="8"/>
      </right>
      <top/>
      <bottom style="medium"/>
    </border>
    <border>
      <left style="hair">
        <color indexed="62"/>
      </left>
      <right/>
      <top style="medium">
        <color indexed="8"/>
      </top>
      <bottom/>
    </border>
    <border>
      <left style="hair">
        <color indexed="8"/>
      </left>
      <right style="medium"/>
      <top/>
      <bottom style="medium">
        <color indexed="8"/>
      </bottom>
    </border>
    <border>
      <left style="hair">
        <color indexed="8"/>
      </left>
      <right style="medium"/>
      <top style="medium">
        <color indexed="8"/>
      </top>
      <bottom style="medium">
        <color indexed="8"/>
      </bottom>
    </border>
    <border>
      <left style="hair">
        <color indexed="8"/>
      </left>
      <right style="medium"/>
      <top style="medium">
        <color indexed="8"/>
      </top>
      <bottom style="medium"/>
    </border>
    <border>
      <left/>
      <right style="hair">
        <color indexed="18"/>
      </right>
      <top style="medium"/>
      <bottom/>
    </border>
    <border>
      <left style="hair">
        <color indexed="18"/>
      </left>
      <right style="hair">
        <color indexed="18"/>
      </right>
      <top style="medium"/>
      <bottom/>
    </border>
    <border>
      <left style="hair">
        <color indexed="18"/>
      </left>
      <right/>
      <top style="medium"/>
      <bottom/>
    </border>
    <border>
      <left style="hair">
        <color indexed="18"/>
      </left>
      <right style="medium"/>
      <top style="medium"/>
      <bottom/>
    </border>
    <border>
      <left style="hair"/>
      <right style="hair"/>
      <top/>
      <bottom style="medium"/>
    </border>
    <border>
      <left style="hair"/>
      <right/>
      <top/>
      <bottom style="medium"/>
    </border>
    <border>
      <left style="medium"/>
      <right/>
      <top style="medium"/>
      <bottom/>
    </border>
    <border>
      <left style="hair">
        <color indexed="18"/>
      </left>
      <right style="medium"/>
      <top/>
      <bottom style="medium"/>
    </border>
    <border>
      <left style="medium"/>
      <right style="medium"/>
      <top/>
      <bottom/>
    </border>
    <border>
      <left/>
      <right style="hair">
        <color indexed="18"/>
      </right>
      <top style="medium"/>
      <bottom style="medium"/>
    </border>
    <border>
      <left style="medium"/>
      <right style="medium">
        <color indexed="8"/>
      </right>
      <top style="medium">
        <color indexed="8"/>
      </top>
      <botto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thin"/>
      <top style="thin"/>
      <bottom style="medium"/>
    </border>
    <border>
      <left style="hair"/>
      <right style="medium"/>
      <top/>
      <bottom style="medium"/>
    </border>
    <border>
      <left style="hair"/>
      <right style="medium"/>
      <top style="medium"/>
      <bottom style="medium"/>
    </border>
    <border>
      <left/>
      <right style="thin"/>
      <top style="medium"/>
      <bottom style="thin"/>
    </border>
    <border>
      <left style="medium"/>
      <right style="thin"/>
      <top style="medium"/>
      <bottom style="thin"/>
    </border>
    <border>
      <left style="medium"/>
      <right style="hair">
        <color indexed="18"/>
      </right>
      <top style="medium"/>
      <bottom/>
    </border>
    <border>
      <left style="medium"/>
      <right style="thin"/>
      <top style="medium"/>
      <bottom/>
    </border>
    <border>
      <left style="thin"/>
      <right style="thin"/>
      <top style="medium"/>
      <bottom/>
    </border>
    <border>
      <left style="thin"/>
      <right style="medium"/>
      <top style="medium"/>
      <bottom/>
    </border>
    <border>
      <left style="thin"/>
      <right/>
      <top style="medium"/>
      <botto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bottom/>
    </border>
    <border>
      <left style="medium"/>
      <right style="thin"/>
      <top style="medium"/>
      <bottom style="medium"/>
    </border>
    <border>
      <left style="thin"/>
      <right style="thin"/>
      <top/>
      <bottom style="medium"/>
    </border>
    <border>
      <left style="thin"/>
      <right style="medium"/>
      <top/>
      <bottom style="medium"/>
    </border>
    <border>
      <left/>
      <right style="hair"/>
      <top/>
      <bottom style="hair"/>
    </border>
    <border>
      <left style="hair"/>
      <right style="hair"/>
      <top style="medium">
        <color indexed="8"/>
      </top>
      <bottom style="hair"/>
    </border>
    <border>
      <left style="hair"/>
      <right style="thin"/>
      <top style="medium">
        <color indexed="8"/>
      </top>
      <bottom style="hair"/>
    </border>
    <border>
      <left style="hair">
        <color indexed="8"/>
      </left>
      <right style="hair">
        <color indexed="8"/>
      </right>
      <top style="medium">
        <color indexed="8"/>
      </top>
      <bottom style="thin"/>
    </border>
    <border>
      <left style="hair">
        <color indexed="8"/>
      </left>
      <right/>
      <top style="medium">
        <color indexed="8"/>
      </top>
      <bottom style="thin"/>
    </border>
    <border>
      <left style="hair">
        <color indexed="8"/>
      </left>
      <right style="thin"/>
      <top style="medium">
        <color indexed="8"/>
      </top>
      <bottom style="thin"/>
    </border>
    <border>
      <left/>
      <right style="thin"/>
      <top/>
      <bottom/>
    </border>
    <border>
      <left/>
      <right/>
      <top style="medium">
        <color indexed="8"/>
      </top>
      <bottom/>
    </border>
    <border>
      <left style="hair"/>
      <right style="hair"/>
      <top style="medium"/>
      <bottom style="medium"/>
    </border>
    <border>
      <left style="hair"/>
      <right style="hair"/>
      <top style="medium"/>
      <bottom/>
    </border>
    <border>
      <left style="hair">
        <color indexed="18"/>
      </left>
      <right style="hair">
        <color indexed="18"/>
      </right>
      <top/>
      <bottom style="medium"/>
    </border>
    <border>
      <left style="medium"/>
      <right style="thin"/>
      <top/>
      <bottom style="medium"/>
    </border>
    <border>
      <left style="hair">
        <color indexed="18"/>
      </left>
      <right/>
      <top/>
      <bottom/>
    </border>
    <border>
      <left style="hair"/>
      <right style="hair"/>
      <top/>
      <bottom style="hair"/>
    </border>
    <border>
      <left style="medium"/>
      <right style="hair"/>
      <top style="medium"/>
      <bottom style="medium"/>
    </border>
    <border>
      <left/>
      <right style="hair">
        <color indexed="18"/>
      </right>
      <top/>
      <bottom style="medium"/>
    </border>
    <border>
      <left style="medium">
        <color indexed="8"/>
      </left>
      <right/>
      <top/>
      <bottom style="medium"/>
    </border>
    <border>
      <left style="medium"/>
      <right/>
      <top style="medium"/>
      <bottom style="medium">
        <color indexed="8"/>
      </bottom>
    </border>
    <border>
      <left style="hair"/>
      <right style="hair"/>
      <top style="medium"/>
      <bottom style="hair"/>
    </border>
    <border>
      <left style="medium"/>
      <right style="medium"/>
      <top style="thin"/>
      <bottom style="thin"/>
    </border>
    <border>
      <left/>
      <right/>
      <top style="thin"/>
      <bottom style="medium"/>
    </border>
    <border>
      <left style="medium"/>
      <right style="medium"/>
      <top style="medium"/>
      <bottom style="thin"/>
    </border>
    <border>
      <left style="medium"/>
      <right/>
      <top style="thin"/>
      <bottom/>
    </border>
    <border>
      <left style="medium"/>
      <right style="medium"/>
      <top style="thin"/>
      <bottom/>
    </border>
    <border>
      <left style="thin"/>
      <right/>
      <top style="thin"/>
      <bottom/>
    </border>
    <border>
      <left style="thin"/>
      <right/>
      <top style="thin"/>
      <bottom style="medium"/>
    </border>
    <border>
      <left style="medium">
        <color indexed="8"/>
      </left>
      <right/>
      <top style="medium">
        <color indexed="8"/>
      </top>
      <bottom style="medium">
        <color indexed="8"/>
      </bottom>
    </border>
    <border>
      <left style="medium">
        <color indexed="8"/>
      </left>
      <right style="medium"/>
      <top style="medium">
        <color indexed="8"/>
      </top>
      <bottom style="medium">
        <color indexed="8"/>
      </bottom>
    </border>
    <border>
      <left style="medium">
        <color indexed="8"/>
      </left>
      <right/>
      <top/>
      <bottom/>
    </border>
    <border>
      <left style="medium"/>
      <right style="medium">
        <color indexed="8"/>
      </right>
      <top/>
      <bottom style="medium">
        <color indexed="8"/>
      </bottom>
    </border>
    <border>
      <left style="medium">
        <color indexed="8"/>
      </left>
      <right style="medium">
        <color indexed="8"/>
      </right>
      <top/>
      <bottom style="medium">
        <color indexed="8"/>
      </bottom>
    </border>
    <border>
      <left style="medium">
        <color indexed="8"/>
      </left>
      <right/>
      <top/>
      <bottom style="medium">
        <color indexed="8"/>
      </bottom>
    </border>
    <border>
      <left style="medium"/>
      <right/>
      <top style="medium">
        <color indexed="8"/>
      </top>
      <bottom/>
    </border>
    <border>
      <left style="medium"/>
      <right/>
      <top/>
      <bottom style="medium">
        <color indexed="8"/>
      </bottom>
    </border>
    <border>
      <left style="medium"/>
      <right style="medium">
        <color indexed="8"/>
      </right>
      <top/>
      <bottom/>
    </border>
    <border>
      <left style="medium">
        <color indexed="8"/>
      </left>
      <right style="medium">
        <color indexed="8"/>
      </right>
      <top/>
      <bottom/>
    </border>
    <border>
      <left/>
      <right style="medium"/>
      <top style="medium"/>
      <bottom style="thin"/>
    </border>
    <border>
      <left/>
      <right style="medium"/>
      <top style="thin"/>
      <bottom/>
    </border>
    <border>
      <left/>
      <right style="thin"/>
      <top style="medium"/>
      <bottom style="medium"/>
    </border>
    <border>
      <left style="medium"/>
      <right style="thin"/>
      <top/>
      <bottom style="thin"/>
    </border>
    <border>
      <left style="medium"/>
      <right/>
      <top style="thin"/>
      <bottom style="thin"/>
    </border>
    <border>
      <left/>
      <right style="medium"/>
      <top style="thin"/>
      <bottom style="thin"/>
    </border>
    <border>
      <left style="thin"/>
      <right/>
      <top style="medium"/>
      <bottom style="thin"/>
    </border>
    <border>
      <left style="medium"/>
      <right/>
      <top/>
      <bottom style="thin"/>
    </border>
    <border>
      <left style="medium"/>
      <right/>
      <top style="thin"/>
      <bottom style="medium"/>
    </border>
    <border>
      <left style="medium">
        <color indexed="8"/>
      </left>
      <right style="medium"/>
      <top/>
      <bottom style="medium">
        <color indexed="8"/>
      </bottom>
    </border>
    <border>
      <left/>
      <right style="medium"/>
      <top/>
      <bottom style="thin"/>
    </border>
    <border>
      <left style="medium"/>
      <right style="medium"/>
      <top style="medium"/>
      <bottom style="hair">
        <color indexed="18"/>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42" fillId="14" borderId="0" applyNumberFormat="0" applyBorder="0" applyAlignment="0" applyProtection="0"/>
    <xf numFmtId="0" fontId="142" fillId="15" borderId="0" applyNumberFormat="0" applyBorder="0" applyAlignment="0" applyProtection="0"/>
    <xf numFmtId="0" fontId="142" fillId="16" borderId="0" applyNumberFormat="0" applyBorder="0" applyAlignment="0" applyProtection="0"/>
    <xf numFmtId="0" fontId="142" fillId="17" borderId="0" applyNumberFormat="0" applyBorder="0" applyAlignment="0" applyProtection="0"/>
    <xf numFmtId="0" fontId="142" fillId="18" borderId="0" applyNumberFormat="0" applyBorder="0" applyAlignment="0" applyProtection="0"/>
    <xf numFmtId="0" fontId="142" fillId="19" borderId="0" applyNumberFormat="0" applyBorder="0" applyAlignment="0" applyProtection="0"/>
    <xf numFmtId="0" fontId="143" fillId="20" borderId="0" applyNumberFormat="0" applyBorder="0" applyAlignment="0" applyProtection="0"/>
    <xf numFmtId="0" fontId="144" fillId="21" borderId="1" applyNumberFormat="0" applyAlignment="0" applyProtection="0"/>
    <xf numFmtId="0" fontId="145" fillId="22" borderId="2" applyNumberFormat="0" applyAlignment="0" applyProtection="0"/>
    <xf numFmtId="0" fontId="146" fillId="0" borderId="3" applyNumberFormat="0" applyFill="0" applyAlignment="0" applyProtection="0"/>
    <xf numFmtId="0" fontId="147" fillId="0" borderId="0" applyNumberFormat="0" applyFill="0" applyBorder="0" applyAlignment="0" applyProtection="0"/>
    <xf numFmtId="0" fontId="142" fillId="23" borderId="0" applyNumberFormat="0" applyBorder="0" applyAlignment="0" applyProtection="0"/>
    <xf numFmtId="0" fontId="142" fillId="24" borderId="0" applyNumberFormat="0" applyBorder="0" applyAlignment="0" applyProtection="0"/>
    <xf numFmtId="0" fontId="142" fillId="25" borderId="0" applyNumberFormat="0" applyBorder="0" applyAlignment="0" applyProtection="0"/>
    <xf numFmtId="0" fontId="142" fillId="26" borderId="0" applyNumberFormat="0" applyBorder="0" applyAlignment="0" applyProtection="0"/>
    <xf numFmtId="0" fontId="142" fillId="27" borderId="0" applyNumberFormat="0" applyBorder="0" applyAlignment="0" applyProtection="0"/>
    <xf numFmtId="0" fontId="142" fillId="28" borderId="0" applyNumberFormat="0" applyBorder="0" applyAlignment="0" applyProtection="0"/>
    <xf numFmtId="0" fontId="148" fillId="29" borderId="1" applyNumberFormat="0" applyAlignment="0" applyProtection="0"/>
    <xf numFmtId="0" fontId="1" fillId="0" borderId="0">
      <alignment/>
      <protection/>
    </xf>
    <xf numFmtId="0" fontId="149"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165" fontId="1" fillId="0" borderId="0">
      <alignment/>
      <protection/>
    </xf>
    <xf numFmtId="165" fontId="1" fillId="0" borderId="0">
      <alignment/>
      <protection/>
    </xf>
    <xf numFmtId="165" fontId="1" fillId="0" borderId="0">
      <alignment/>
      <protection/>
    </xf>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8" fontId="1" fillId="0" borderId="0" applyFont="0" applyFill="0" applyBorder="0" applyAlignment="0" applyProtection="0"/>
    <xf numFmtId="169" fontId="1" fillId="0" borderId="0">
      <alignment/>
      <protection/>
    </xf>
    <xf numFmtId="44" fontId="1" fillId="0" borderId="0" applyFont="0" applyFill="0" applyBorder="0" applyAlignment="0" applyProtection="0"/>
    <xf numFmtId="0" fontId="150"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0" fillId="0" borderId="0">
      <alignment/>
      <protection/>
    </xf>
    <xf numFmtId="0" fontId="151" fillId="0" borderId="0">
      <alignment/>
      <protection/>
    </xf>
    <xf numFmtId="0" fontId="1" fillId="32" borderId="4" applyNumberFormat="0" applyFont="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lignment/>
      <protection/>
    </xf>
    <xf numFmtId="9" fontId="1" fillId="0" borderId="0">
      <alignment/>
      <protection/>
    </xf>
    <xf numFmtId="9" fontId="1" fillId="0" borderId="0" applyFont="0" applyFill="0" applyBorder="0" applyAlignment="0" applyProtection="0"/>
    <xf numFmtId="0" fontId="152" fillId="21" borderId="5" applyNumberFormat="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56" fillId="0" borderId="6" applyNumberFormat="0" applyFill="0" applyAlignment="0" applyProtection="0"/>
    <xf numFmtId="0" fontId="157" fillId="0" borderId="7" applyNumberFormat="0" applyFill="0" applyAlignment="0" applyProtection="0"/>
    <xf numFmtId="0" fontId="147" fillId="0" borderId="8" applyNumberFormat="0" applyFill="0" applyAlignment="0" applyProtection="0"/>
    <xf numFmtId="0" fontId="158" fillId="0" borderId="9" applyNumberFormat="0" applyFill="0" applyAlignment="0" applyProtection="0"/>
  </cellStyleXfs>
  <cellXfs count="3147">
    <xf numFmtId="0" fontId="0" fillId="0" borderId="0" xfId="0" applyFont="1" applyAlignment="1">
      <alignment/>
    </xf>
    <xf numFmtId="0" fontId="4" fillId="0" borderId="0" xfId="45" applyFont="1" applyBorder="1" applyAlignment="1" applyProtection="1">
      <alignment horizontal="center" vertical="center" wrapText="1"/>
      <protection/>
    </xf>
    <xf numFmtId="0" fontId="4" fillId="0" borderId="10" xfId="45" applyFont="1" applyBorder="1" applyAlignment="1" applyProtection="1">
      <alignment horizontal="center" vertical="center" wrapText="1"/>
      <protection/>
    </xf>
    <xf numFmtId="44" fontId="22" fillId="33" borderId="0" xfId="55" applyFont="1" applyFill="1" applyBorder="1" applyAlignment="1" applyProtection="1">
      <alignment horizontal="center" vertical="center" wrapText="1"/>
      <protection/>
    </xf>
    <xf numFmtId="1" fontId="22" fillId="33" borderId="0" xfId="0" applyNumberFormat="1" applyFont="1" applyFill="1" applyBorder="1" applyAlignment="1" applyProtection="1">
      <alignment horizontal="center" vertical="center" wrapText="1"/>
      <protection/>
    </xf>
    <xf numFmtId="1" fontId="17" fillId="34" borderId="0" xfId="0" applyNumberFormat="1" applyFont="1" applyFill="1" applyBorder="1" applyAlignment="1" applyProtection="1">
      <alignment horizontal="center" vertical="center" wrapText="1"/>
      <protection/>
    </xf>
    <xf numFmtId="1" fontId="17" fillId="34" borderId="0" xfId="61" applyNumberFormat="1" applyFont="1" applyFill="1" applyBorder="1" applyAlignment="1" applyProtection="1">
      <alignment horizontal="center" vertical="center" wrapText="1"/>
      <protection hidden="1"/>
    </xf>
    <xf numFmtId="1" fontId="22" fillId="33" borderId="10" xfId="0" applyNumberFormat="1" applyFont="1" applyFill="1" applyBorder="1" applyAlignment="1" applyProtection="1">
      <alignment horizontal="center" vertical="center" wrapText="1"/>
      <protection/>
    </xf>
    <xf numFmtId="1" fontId="17" fillId="34" borderId="10" xfId="0" applyNumberFormat="1" applyFont="1" applyFill="1" applyBorder="1" applyAlignment="1" applyProtection="1">
      <alignment horizontal="center" vertical="center" wrapText="1"/>
      <protection/>
    </xf>
    <xf numFmtId="1" fontId="17" fillId="34" borderId="10" xfId="61" applyNumberFormat="1"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xf>
    <xf numFmtId="0" fontId="19" fillId="0" borderId="11" xfId="0" applyFont="1" applyBorder="1" applyAlignment="1" applyProtection="1">
      <alignment horizontal="center" vertical="center" wrapText="1"/>
      <protection/>
    </xf>
    <xf numFmtId="0" fontId="22" fillId="0" borderId="0" xfId="0" applyFont="1" applyBorder="1" applyAlignment="1" applyProtection="1">
      <alignment horizontal="center" vertical="center" wrapText="1"/>
      <protection/>
    </xf>
    <xf numFmtId="0" fontId="19" fillId="0" borderId="0" xfId="0" applyFont="1" applyBorder="1" applyAlignment="1" applyProtection="1">
      <alignment horizontal="center" vertical="center" wrapText="1"/>
      <protection/>
    </xf>
    <xf numFmtId="1" fontId="19" fillId="0" borderId="0" xfId="47" applyNumberFormat="1" applyFont="1" applyBorder="1" applyAlignment="1" applyProtection="1">
      <alignment horizontal="center" vertical="center" wrapText="1"/>
      <protection/>
    </xf>
    <xf numFmtId="9" fontId="19" fillId="0" borderId="0" xfId="0" applyNumberFormat="1" applyFont="1" applyBorder="1" applyAlignment="1" applyProtection="1">
      <alignment horizontal="center" vertical="center" wrapText="1"/>
      <protection/>
    </xf>
    <xf numFmtId="166" fontId="19" fillId="0" borderId="0" xfId="0" applyNumberFormat="1" applyFont="1" applyBorder="1" applyAlignment="1" applyProtection="1">
      <alignment horizontal="center" vertical="center" wrapText="1"/>
      <protection/>
    </xf>
    <xf numFmtId="1" fontId="19" fillId="0" borderId="0" xfId="0" applyNumberFormat="1" applyFont="1" applyBorder="1" applyAlignment="1" applyProtection="1">
      <alignment horizontal="center" vertical="center" wrapText="1"/>
      <protection/>
    </xf>
    <xf numFmtId="170" fontId="19" fillId="0" borderId="0" xfId="0" applyNumberFormat="1"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0" fontId="19" fillId="0" borderId="0" xfId="0" applyFont="1" applyAlignment="1" applyProtection="1">
      <alignment horizontal="center" vertical="center" wrapText="1"/>
      <protection/>
    </xf>
    <xf numFmtId="0" fontId="22" fillId="0" borderId="0" xfId="0" applyFont="1" applyAlignment="1" applyProtection="1">
      <alignment horizontal="center" vertical="center" wrapText="1"/>
      <protection/>
    </xf>
    <xf numFmtId="0" fontId="19" fillId="0" borderId="0" xfId="0" applyFont="1" applyAlignment="1">
      <alignment horizontal="center" vertical="center" wrapText="1"/>
    </xf>
    <xf numFmtId="170" fontId="19" fillId="0" borderId="0" xfId="0" applyNumberFormat="1" applyFont="1" applyAlignment="1">
      <alignment horizontal="center" vertical="center" wrapText="1"/>
    </xf>
    <xf numFmtId="1" fontId="19" fillId="0" borderId="0" xfId="0" applyNumberFormat="1" applyFont="1" applyAlignment="1">
      <alignment horizontal="center" vertical="center" wrapText="1"/>
    </xf>
    <xf numFmtId="166" fontId="19" fillId="0" borderId="0" xfId="0" applyNumberFormat="1" applyFont="1" applyAlignment="1">
      <alignment horizontal="center" vertical="center" wrapText="1"/>
    </xf>
    <xf numFmtId="9" fontId="19" fillId="0" borderId="0" xfId="0" applyNumberFormat="1" applyFont="1" applyAlignment="1">
      <alignment horizontal="center" vertical="center" wrapText="1"/>
    </xf>
    <xf numFmtId="1" fontId="19" fillId="0" borderId="0" xfId="47" applyNumberFormat="1" applyFont="1" applyAlignment="1">
      <alignment horizontal="center" vertical="center" wrapText="1"/>
    </xf>
    <xf numFmtId="0" fontId="19"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15" fillId="0" borderId="0" xfId="0" applyFont="1" applyBorder="1" applyAlignment="1">
      <alignment horizontal="center" vertical="center"/>
    </xf>
    <xf numFmtId="0" fontId="22" fillId="0" borderId="0" xfId="0" applyFont="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0" xfId="0" applyFont="1" applyFill="1" applyBorder="1" applyAlignment="1">
      <alignment horizontal="center" vertical="center" wrapText="1"/>
    </xf>
    <xf numFmtId="0" fontId="17" fillId="0" borderId="0" xfId="0" applyFont="1" applyFill="1" applyBorder="1" applyAlignment="1" applyProtection="1">
      <alignment horizontal="center" vertical="center" wrapText="1"/>
      <protection/>
    </xf>
    <xf numFmtId="170" fontId="17" fillId="0" borderId="0" xfId="0" applyNumberFormat="1" applyFont="1" applyFill="1" applyBorder="1" applyAlignment="1" applyProtection="1">
      <alignment horizontal="center" vertical="center" wrapText="1"/>
      <protection/>
    </xf>
    <xf numFmtId="3" fontId="17" fillId="0" borderId="0" xfId="0" applyNumberFormat="1" applyFont="1" applyFill="1" applyBorder="1" applyAlignment="1" applyProtection="1">
      <alignment horizontal="center" vertical="center" wrapText="1"/>
      <protection/>
    </xf>
    <xf numFmtId="9" fontId="17" fillId="0" borderId="0" xfId="0" applyNumberFormat="1" applyFont="1" applyFill="1" applyBorder="1" applyAlignment="1" applyProtection="1">
      <alignment horizontal="center" vertical="center" wrapText="1"/>
      <protection/>
    </xf>
    <xf numFmtId="1" fontId="17" fillId="0" borderId="0" xfId="0" applyNumberFormat="1" applyFont="1" applyFill="1" applyBorder="1" applyAlignment="1" applyProtection="1">
      <alignment horizontal="center" vertical="center" wrapText="1"/>
      <protection/>
    </xf>
    <xf numFmtId="0" fontId="6" fillId="35"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36" borderId="0" xfId="0" applyFont="1" applyFill="1" applyAlignment="1">
      <alignment horizontal="center" vertical="center" wrapText="1"/>
    </xf>
    <xf numFmtId="0" fontId="6" fillId="36" borderId="0" xfId="0" applyFont="1" applyFill="1" applyBorder="1" applyAlignment="1">
      <alignment horizontal="center" vertical="center" wrapText="1"/>
    </xf>
    <xf numFmtId="0" fontId="24" fillId="0" borderId="0" xfId="0" applyFont="1" applyAlignment="1">
      <alignment horizontal="center" vertical="center" wrapText="1"/>
    </xf>
    <xf numFmtId="0" fontId="0" fillId="0" borderId="0" xfId="0" applyAlignment="1">
      <alignment horizontal="center" vertical="center"/>
    </xf>
    <xf numFmtId="0" fontId="28" fillId="0" borderId="0" xfId="0" applyFont="1" applyAlignment="1">
      <alignment horizontal="center" vertical="center" wrapText="1"/>
    </xf>
    <xf numFmtId="1" fontId="19" fillId="0" borderId="0" xfId="0" applyNumberFormat="1" applyFont="1" applyAlignment="1" applyProtection="1">
      <alignment horizontal="center" vertical="center"/>
      <protection/>
    </xf>
    <xf numFmtId="0" fontId="22" fillId="0" borderId="0" xfId="0" applyFont="1" applyAlignment="1" applyProtection="1">
      <alignment horizontal="center" vertical="center"/>
      <protection/>
    </xf>
    <xf numFmtId="0" fontId="6" fillId="36" borderId="0" xfId="0" applyFont="1" applyFill="1" applyAlignment="1" applyProtection="1">
      <alignment horizontal="center" vertical="center" wrapText="1"/>
      <protection/>
    </xf>
    <xf numFmtId="0" fontId="11" fillId="37" borderId="12" xfId="45" applyFont="1" applyFill="1" applyBorder="1" applyAlignment="1" applyProtection="1">
      <alignment vertical="center" wrapText="1"/>
      <protection locked="0"/>
    </xf>
    <xf numFmtId="171" fontId="0" fillId="0" borderId="0" xfId="0" applyNumberFormat="1" applyAlignment="1">
      <alignment horizontal="center" vertical="center"/>
    </xf>
    <xf numFmtId="0" fontId="29" fillId="0" borderId="0" xfId="0" applyFont="1" applyAlignment="1">
      <alignment horizontal="center" vertical="center"/>
    </xf>
    <xf numFmtId="0" fontId="33" fillId="0" borderId="0" xfId="0" applyFont="1" applyAlignment="1">
      <alignment horizontal="center" vertical="center" wrapText="1"/>
    </xf>
    <xf numFmtId="0" fontId="20" fillId="38" borderId="0" xfId="45" applyFont="1" applyFill="1" applyAlignment="1">
      <alignment horizontal="center" vertical="center" wrapText="1"/>
      <protection/>
    </xf>
    <xf numFmtId="0" fontId="34" fillId="0" borderId="0" xfId="0" applyFont="1" applyAlignment="1">
      <alignment horizontal="center" vertical="center" wrapText="1"/>
    </xf>
    <xf numFmtId="0" fontId="33" fillId="0" borderId="0" xfId="0" applyFont="1" applyBorder="1" applyAlignment="1">
      <alignment horizontal="center" vertical="center" wrapText="1"/>
    </xf>
    <xf numFmtId="0" fontId="20" fillId="36" borderId="0" xfId="0" applyFont="1" applyFill="1" applyAlignment="1">
      <alignment horizontal="center" vertical="center" wrapText="1"/>
    </xf>
    <xf numFmtId="171" fontId="33" fillId="0" borderId="0" xfId="0" applyNumberFormat="1" applyFont="1" applyBorder="1" applyAlignment="1">
      <alignment horizontal="center" vertical="center" wrapText="1"/>
    </xf>
    <xf numFmtId="166" fontId="33" fillId="0" borderId="0" xfId="0" applyNumberFormat="1" applyFont="1" applyBorder="1" applyAlignment="1">
      <alignment horizontal="center" vertical="center" wrapText="1"/>
    </xf>
    <xf numFmtId="9" fontId="33" fillId="0" borderId="0" xfId="0" applyNumberFormat="1" applyFont="1" applyBorder="1" applyAlignment="1">
      <alignment horizontal="center" vertical="center" wrapText="1"/>
    </xf>
    <xf numFmtId="1" fontId="33" fillId="0" borderId="0" xfId="47" applyNumberFormat="1" applyFont="1" applyBorder="1" applyAlignment="1">
      <alignment horizontal="center" vertical="center" wrapText="1"/>
    </xf>
    <xf numFmtId="0" fontId="24" fillId="0" borderId="0" xfId="0" applyFont="1" applyBorder="1" applyAlignment="1">
      <alignment horizontal="center" vertical="center" wrapText="1"/>
    </xf>
    <xf numFmtId="0" fontId="28" fillId="0" borderId="0" xfId="0" applyFont="1" applyFill="1" applyAlignment="1">
      <alignment horizontal="center" vertical="center" wrapText="1"/>
    </xf>
    <xf numFmtId="0" fontId="18" fillId="39"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17" fillId="37" borderId="13" xfId="61" applyFont="1" applyFill="1" applyBorder="1" applyAlignment="1" applyProtection="1">
      <alignment horizontal="center" vertical="center" wrapText="1"/>
      <protection hidden="1" locked="0"/>
    </xf>
    <xf numFmtId="0" fontId="17" fillId="37" borderId="14" xfId="61" applyFont="1" applyFill="1" applyBorder="1" applyAlignment="1" applyProtection="1">
      <alignment horizontal="center" vertical="center" wrapText="1"/>
      <protection hidden="1" locked="0"/>
    </xf>
    <xf numFmtId="0" fontId="19" fillId="0" borderId="0" xfId="0" applyFont="1" applyAlignment="1">
      <alignment/>
    </xf>
    <xf numFmtId="0" fontId="19" fillId="0" borderId="0" xfId="45" applyFont="1" applyAlignment="1" applyProtection="1">
      <alignment horizontal="center" vertical="center" wrapText="1"/>
      <protection/>
    </xf>
    <xf numFmtId="0" fontId="19" fillId="0" borderId="0" xfId="45" applyFont="1" applyBorder="1" applyAlignment="1" applyProtection="1">
      <alignment horizontal="center" vertical="center" wrapText="1"/>
      <protection/>
    </xf>
    <xf numFmtId="0" fontId="22" fillId="0" borderId="0" xfId="45" applyFont="1" applyBorder="1" applyAlignment="1" applyProtection="1">
      <alignment horizontal="center" vertical="center" wrapText="1"/>
      <protection/>
    </xf>
    <xf numFmtId="1" fontId="19" fillId="0" borderId="0" xfId="51" applyNumberFormat="1" applyFont="1" applyFill="1" applyBorder="1" applyAlignment="1" applyProtection="1">
      <alignment horizontal="center" vertical="center" wrapText="1"/>
      <protection/>
    </xf>
    <xf numFmtId="9" fontId="19" fillId="0" borderId="0" xfId="45" applyNumberFormat="1" applyFont="1" applyBorder="1" applyAlignment="1" applyProtection="1">
      <alignment horizontal="center" vertical="center" wrapText="1"/>
      <protection/>
    </xf>
    <xf numFmtId="166" fontId="19" fillId="0" borderId="0" xfId="45" applyNumberFormat="1" applyFont="1" applyBorder="1" applyAlignment="1" applyProtection="1">
      <alignment horizontal="center" vertical="center" wrapText="1"/>
      <protection/>
    </xf>
    <xf numFmtId="167" fontId="19" fillId="0" borderId="0" xfId="55" applyNumberFormat="1" applyFont="1" applyBorder="1" applyAlignment="1" applyProtection="1">
      <alignment horizontal="center" vertical="center" wrapText="1"/>
      <protection/>
    </xf>
    <xf numFmtId="9" fontId="18" fillId="37" borderId="13" xfId="67" applyFont="1" applyFill="1" applyBorder="1" applyAlignment="1" applyProtection="1">
      <alignment horizontal="center" vertical="center" wrapText="1"/>
      <protection locked="0"/>
    </xf>
    <xf numFmtId="0" fontId="17" fillId="40" borderId="13" xfId="62" applyFont="1" applyFill="1" applyBorder="1" applyAlignment="1" applyProtection="1">
      <alignment horizontal="center" vertical="center" wrapText="1"/>
      <protection hidden="1" locked="0"/>
    </xf>
    <xf numFmtId="44" fontId="18" fillId="37" borderId="13" xfId="55" applyFont="1" applyFill="1" applyBorder="1" applyAlignment="1" applyProtection="1">
      <alignment horizontal="center" vertical="center" wrapText="1"/>
      <protection hidden="1" locked="0"/>
    </xf>
    <xf numFmtId="0" fontId="18" fillId="37" borderId="13" xfId="45" applyFont="1" applyFill="1" applyBorder="1" applyAlignment="1" applyProtection="1">
      <alignment horizontal="center" vertical="center" wrapText="1"/>
      <protection locked="0"/>
    </xf>
    <xf numFmtId="0" fontId="18" fillId="37" borderId="13" xfId="62" applyFont="1" applyFill="1" applyBorder="1" applyAlignment="1" applyProtection="1">
      <alignment horizontal="center" vertical="center" wrapText="1"/>
      <protection hidden="1" locked="0"/>
    </xf>
    <xf numFmtId="9" fontId="18" fillId="37" borderId="13" xfId="67" applyFont="1" applyFill="1" applyBorder="1" applyAlignment="1" applyProtection="1">
      <alignment horizontal="center" vertical="center" wrapText="1"/>
      <protection hidden="1" locked="0"/>
    </xf>
    <xf numFmtId="9" fontId="18" fillId="37" borderId="13" xfId="45" applyNumberFormat="1" applyFont="1" applyFill="1" applyBorder="1" applyAlignment="1" applyProtection="1">
      <alignment horizontal="center" vertical="center" wrapText="1"/>
      <protection locked="0"/>
    </xf>
    <xf numFmtId="9" fontId="18" fillId="41" borderId="13" xfId="67" applyFont="1" applyFill="1" applyBorder="1" applyAlignment="1" applyProtection="1">
      <alignment horizontal="center" vertical="center" wrapText="1"/>
      <protection hidden="1" locked="0"/>
    </xf>
    <xf numFmtId="0" fontId="18" fillId="41" borderId="13" xfId="62" applyFont="1" applyFill="1" applyBorder="1" applyAlignment="1" applyProtection="1">
      <alignment horizontal="center" vertical="center" wrapText="1"/>
      <protection hidden="1" locked="0"/>
    </xf>
    <xf numFmtId="0" fontId="18" fillId="40" borderId="13" xfId="62" applyFont="1" applyFill="1" applyBorder="1" applyAlignment="1" applyProtection="1">
      <alignment horizontal="center" vertical="center" wrapText="1"/>
      <protection hidden="1" locked="0"/>
    </xf>
    <xf numFmtId="9" fontId="17" fillId="42" borderId="13" xfId="67" applyFont="1" applyFill="1" applyBorder="1" applyAlignment="1" applyProtection="1">
      <alignment horizontal="center" vertical="center" wrapText="1"/>
      <protection locked="0"/>
    </xf>
    <xf numFmtId="0" fontId="19" fillId="0" borderId="13" xfId="45" applyFont="1" applyFill="1" applyBorder="1" applyAlignment="1" applyProtection="1">
      <alignment horizontal="center" vertical="center" wrapText="1"/>
      <protection locked="0"/>
    </xf>
    <xf numFmtId="0" fontId="19" fillId="0" borderId="13" xfId="45" applyFont="1" applyBorder="1" applyAlignment="1" applyProtection="1">
      <alignment horizontal="center" vertical="center" wrapText="1"/>
      <protection locked="0"/>
    </xf>
    <xf numFmtId="0" fontId="18" fillId="37" borderId="13" xfId="61" applyFont="1" applyFill="1" applyBorder="1" applyAlignment="1" applyProtection="1">
      <alignment horizontal="center" vertical="center" wrapText="1"/>
      <protection hidden="1" locked="0"/>
    </xf>
    <xf numFmtId="44" fontId="18" fillId="37" borderId="13" xfId="55" applyFont="1" applyFill="1" applyBorder="1" applyAlignment="1" applyProtection="1">
      <alignment horizontal="center" vertical="center" wrapText="1"/>
      <protection locked="0"/>
    </xf>
    <xf numFmtId="9" fontId="18" fillId="43" borderId="13" xfId="67" applyFont="1" applyFill="1" applyBorder="1" applyAlignment="1" applyProtection="1">
      <alignment horizontal="center" vertical="center" wrapText="1"/>
      <protection locked="0"/>
    </xf>
    <xf numFmtId="0" fontId="18" fillId="43" borderId="13" xfId="45" applyFont="1" applyFill="1" applyBorder="1" applyAlignment="1" applyProtection="1">
      <alignment horizontal="center" vertical="center" wrapText="1"/>
      <protection locked="0"/>
    </xf>
    <xf numFmtId="44" fontId="18" fillId="43" borderId="13" xfId="55" applyFont="1" applyFill="1" applyBorder="1" applyAlignment="1" applyProtection="1">
      <alignment horizontal="center" vertical="center" wrapText="1"/>
      <protection locked="0"/>
    </xf>
    <xf numFmtId="9" fontId="17" fillId="44" borderId="13" xfId="67" applyFont="1" applyFill="1" applyBorder="1" applyAlignment="1" applyProtection="1">
      <alignment horizontal="center" vertical="center" wrapText="1"/>
      <protection locked="0"/>
    </xf>
    <xf numFmtId="0" fontId="17" fillId="44" borderId="13" xfId="45" applyFont="1" applyFill="1" applyBorder="1" applyAlignment="1" applyProtection="1">
      <alignment horizontal="center" vertical="center" wrapText="1"/>
      <protection locked="0"/>
    </xf>
    <xf numFmtId="44" fontId="17" fillId="44" borderId="13" xfId="55" applyFont="1" applyFill="1" applyBorder="1" applyAlignment="1" applyProtection="1">
      <alignment horizontal="center" vertical="center" wrapText="1"/>
      <protection locked="0"/>
    </xf>
    <xf numFmtId="0" fontId="19" fillId="0" borderId="0" xfId="0" applyFont="1" applyBorder="1" applyAlignment="1">
      <alignment/>
    </xf>
    <xf numFmtId="167" fontId="19" fillId="0" borderId="0" xfId="55" applyNumberFormat="1" applyFont="1" applyAlignment="1">
      <alignment/>
    </xf>
    <xf numFmtId="0" fontId="17" fillId="45" borderId="0" xfId="62" applyFont="1" applyFill="1" applyBorder="1" applyAlignment="1" applyProtection="1">
      <alignment horizontal="center" vertical="center" wrapText="1"/>
      <protection hidden="1"/>
    </xf>
    <xf numFmtId="0" fontId="17" fillId="45" borderId="0" xfId="45" applyFont="1" applyFill="1" applyBorder="1" applyAlignment="1" applyProtection="1">
      <alignment horizontal="center" vertical="center" wrapText="1"/>
      <protection/>
    </xf>
    <xf numFmtId="0" fontId="19" fillId="0" borderId="0" xfId="45" applyFont="1" applyBorder="1" applyAlignment="1" applyProtection="1">
      <alignment vertical="center" wrapText="1"/>
      <protection/>
    </xf>
    <xf numFmtId="0" fontId="19" fillId="0" borderId="0" xfId="0" applyFont="1" applyFill="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46" borderId="0" xfId="0" applyFont="1" applyFill="1" applyBorder="1" applyAlignment="1" applyProtection="1">
      <alignment horizontal="center" vertical="center" wrapText="1"/>
      <protection locked="0"/>
    </xf>
    <xf numFmtId="1" fontId="19" fillId="0" borderId="0" xfId="47" applyNumberFormat="1" applyFont="1" applyFill="1" applyBorder="1" applyAlignment="1" applyProtection="1">
      <alignment horizontal="center" vertical="center" wrapText="1"/>
      <protection locked="0"/>
    </xf>
    <xf numFmtId="9" fontId="21" fillId="0" borderId="0" xfId="67" applyFont="1" applyFill="1" applyBorder="1" applyAlignment="1" applyProtection="1">
      <alignment horizontal="center" vertical="center" wrapText="1"/>
      <protection locked="0"/>
    </xf>
    <xf numFmtId="166" fontId="19" fillId="0" borderId="0" xfId="0" applyNumberFormat="1" applyFont="1" applyFill="1" applyBorder="1" applyAlignment="1" applyProtection="1">
      <alignment horizontal="center" vertical="center" wrapText="1"/>
      <protection locked="0"/>
    </xf>
    <xf numFmtId="1" fontId="19" fillId="0" borderId="0" xfId="0" applyNumberFormat="1" applyFont="1" applyFill="1" applyBorder="1" applyAlignment="1" applyProtection="1">
      <alignment horizontal="center" vertical="center" wrapText="1"/>
      <protection locked="0"/>
    </xf>
    <xf numFmtId="171" fontId="19" fillId="0" borderId="0" xfId="0" applyNumberFormat="1" applyFont="1" applyFill="1" applyBorder="1" applyAlignment="1" applyProtection="1">
      <alignment horizontal="center" vertical="center" wrapText="1"/>
      <protection locked="0"/>
    </xf>
    <xf numFmtId="0" fontId="19" fillId="0" borderId="10" xfId="45" applyFont="1" applyBorder="1" applyAlignment="1" applyProtection="1">
      <alignment horizontal="center" vertical="center" wrapText="1"/>
      <protection/>
    </xf>
    <xf numFmtId="0" fontId="19" fillId="0" borderId="0" xfId="0" applyFont="1" applyFill="1" applyAlignment="1" applyProtection="1">
      <alignment horizontal="center" vertical="center" wrapText="1"/>
      <protection locked="0"/>
    </xf>
    <xf numFmtId="0" fontId="22" fillId="0" borderId="0" xfId="0" applyFont="1" applyFill="1" applyAlignment="1" applyProtection="1">
      <alignment horizontal="center" vertical="center" wrapText="1"/>
      <protection locked="0"/>
    </xf>
    <xf numFmtId="171" fontId="17" fillId="44" borderId="15" xfId="61" applyNumberFormat="1" applyFont="1" applyFill="1" applyBorder="1" applyAlignment="1" applyProtection="1">
      <alignment horizontal="center" vertical="center" wrapText="1"/>
      <protection hidden="1" locked="0"/>
    </xf>
    <xf numFmtId="0" fontId="17" fillId="0" borderId="0" xfId="0" applyFont="1" applyFill="1" applyAlignment="1" applyProtection="1">
      <alignment horizontal="center" vertical="center" wrapText="1"/>
      <protection locked="0"/>
    </xf>
    <xf numFmtId="0" fontId="18" fillId="37" borderId="16" xfId="62" applyFont="1" applyFill="1" applyBorder="1" applyAlignment="1" applyProtection="1">
      <alignment horizontal="center" vertical="center" wrapText="1"/>
      <protection hidden="1" locked="0"/>
    </xf>
    <xf numFmtId="0" fontId="6" fillId="0" borderId="0" xfId="0" applyFont="1" applyFill="1" applyAlignment="1" applyProtection="1">
      <alignment horizontal="center" vertical="center" wrapText="1"/>
      <protection locked="0"/>
    </xf>
    <xf numFmtId="9" fontId="18" fillId="37" borderId="16" xfId="67" applyFont="1" applyFill="1" applyBorder="1" applyAlignment="1" applyProtection="1">
      <alignment horizontal="center" vertical="center" wrapText="1"/>
      <protection locked="0"/>
    </xf>
    <xf numFmtId="9" fontId="18" fillId="37" borderId="16" xfId="67" applyFont="1" applyFill="1" applyBorder="1" applyAlignment="1" applyProtection="1">
      <alignment horizontal="center" vertical="center" wrapText="1"/>
      <protection hidden="1" locked="0"/>
    </xf>
    <xf numFmtId="0" fontId="22" fillId="0" borderId="0" xfId="0" applyFont="1" applyBorder="1" applyAlignment="1" applyProtection="1">
      <alignment horizontal="center" vertical="center" wrapText="1"/>
      <protection locked="0"/>
    </xf>
    <xf numFmtId="1" fontId="19" fillId="0" borderId="0" xfId="47" applyNumberFormat="1" applyFont="1" applyBorder="1" applyAlignment="1" applyProtection="1">
      <alignment horizontal="center" vertical="center" wrapText="1"/>
      <protection locked="0"/>
    </xf>
    <xf numFmtId="9" fontId="21" fillId="0" borderId="0" xfId="67" applyFont="1" applyBorder="1" applyAlignment="1" applyProtection="1">
      <alignment horizontal="center" vertical="center" wrapText="1"/>
      <protection locked="0"/>
    </xf>
    <xf numFmtId="166" fontId="19" fillId="0" borderId="0" xfId="0" applyNumberFormat="1" applyFont="1" applyBorder="1" applyAlignment="1" applyProtection="1">
      <alignment horizontal="center" vertical="center" wrapText="1"/>
      <protection locked="0"/>
    </xf>
    <xf numFmtId="1" fontId="19" fillId="0" borderId="0" xfId="0" applyNumberFormat="1" applyFont="1" applyBorder="1" applyAlignment="1" applyProtection="1">
      <alignment horizontal="center" vertical="center" wrapText="1"/>
      <protection locked="0"/>
    </xf>
    <xf numFmtId="171" fontId="19" fillId="0" borderId="0" xfId="0" applyNumberFormat="1" applyFont="1" applyBorder="1" applyAlignment="1" applyProtection="1">
      <alignment horizontal="center" vertical="center" wrapText="1"/>
      <protection locked="0"/>
    </xf>
    <xf numFmtId="0" fontId="22" fillId="0" borderId="0" xfId="0" applyFont="1" applyFill="1" applyAlignment="1" applyProtection="1">
      <alignment horizontal="center" vertical="center"/>
      <protection locked="0"/>
    </xf>
    <xf numFmtId="9" fontId="21" fillId="0" borderId="0" xfId="67" applyFont="1" applyFill="1" applyAlignment="1" applyProtection="1">
      <alignment horizontal="center" vertical="center"/>
      <protection locked="0"/>
    </xf>
    <xf numFmtId="1" fontId="19" fillId="0" borderId="0" xfId="0" applyNumberFormat="1" applyFont="1" applyFill="1" applyAlignment="1" applyProtection="1">
      <alignment horizontal="center" vertical="center"/>
      <protection locked="0"/>
    </xf>
    <xf numFmtId="171" fontId="19" fillId="0" borderId="0" xfId="0" applyNumberFormat="1" applyFont="1" applyFill="1" applyAlignment="1" applyProtection="1">
      <alignment horizontal="center" vertical="center"/>
      <protection locked="0"/>
    </xf>
    <xf numFmtId="0" fontId="19" fillId="0" borderId="11"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1" fontId="19" fillId="0" borderId="0" xfId="47" applyNumberFormat="1" applyFont="1" applyFill="1" applyBorder="1" applyAlignment="1" applyProtection="1">
      <alignment horizontal="center" vertical="center" wrapText="1"/>
      <protection locked="0"/>
    </xf>
    <xf numFmtId="9" fontId="19" fillId="0" borderId="0" xfId="0" applyNumberFormat="1" applyFont="1" applyFill="1" applyBorder="1" applyAlignment="1" applyProtection="1">
      <alignment horizontal="center" vertical="center" wrapText="1"/>
      <protection locked="0"/>
    </xf>
    <xf numFmtId="166" fontId="19" fillId="0" borderId="0" xfId="0" applyNumberFormat="1" applyFont="1" applyFill="1" applyBorder="1" applyAlignment="1" applyProtection="1">
      <alignment horizontal="center" vertical="center" wrapText="1"/>
      <protection locked="0"/>
    </xf>
    <xf numFmtId="1" fontId="19" fillId="0" borderId="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pplyProtection="1">
      <alignment horizontal="center" vertical="center" wrapText="1"/>
      <protection locked="0"/>
    </xf>
    <xf numFmtId="0" fontId="6" fillId="47" borderId="0"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1" fontId="19" fillId="0" borderId="0" xfId="47" applyNumberFormat="1" applyFont="1" applyFill="1" applyBorder="1" applyAlignment="1" applyProtection="1">
      <alignment horizontal="center" vertical="center" wrapText="1"/>
      <protection/>
    </xf>
    <xf numFmtId="9" fontId="19" fillId="0" borderId="0" xfId="0" applyNumberFormat="1" applyFont="1" applyFill="1" applyBorder="1" applyAlignment="1" applyProtection="1">
      <alignment horizontal="center" vertical="center" wrapText="1"/>
      <protection/>
    </xf>
    <xf numFmtId="166" fontId="19" fillId="0" borderId="0" xfId="0" applyNumberFormat="1" applyFont="1" applyFill="1" applyBorder="1" applyAlignment="1" applyProtection="1">
      <alignment horizontal="center" vertical="center" wrapText="1"/>
      <protection/>
    </xf>
    <xf numFmtId="1" fontId="19" fillId="0" borderId="0" xfId="0" applyNumberFormat="1" applyFont="1" applyFill="1" applyBorder="1" applyAlignment="1" applyProtection="1">
      <alignment horizontal="center" vertical="center" wrapText="1"/>
      <protection/>
    </xf>
    <xf numFmtId="1" fontId="19" fillId="0" borderId="10" xfId="0" applyNumberFormat="1" applyFont="1" applyFill="1" applyBorder="1" applyAlignment="1" applyProtection="1">
      <alignment horizontal="center" vertical="center" wrapText="1"/>
      <protection/>
    </xf>
    <xf numFmtId="0" fontId="18" fillId="48" borderId="0" xfId="0" applyFont="1" applyFill="1" applyBorder="1" applyAlignment="1" applyProtection="1">
      <alignment horizontal="center" vertical="center" wrapText="1"/>
      <protection/>
    </xf>
    <xf numFmtId="0" fontId="18" fillId="48" borderId="10" xfId="0" applyFont="1" applyFill="1" applyBorder="1" applyAlignment="1" applyProtection="1">
      <alignment horizontal="center" vertical="center" wrapText="1"/>
      <protection/>
    </xf>
    <xf numFmtId="0" fontId="17" fillId="37" borderId="17" xfId="61" applyFont="1" applyFill="1" applyBorder="1" applyAlignment="1" applyProtection="1">
      <alignment horizontal="center" vertical="center" wrapText="1"/>
      <protection hidden="1" locked="0"/>
    </xf>
    <xf numFmtId="0" fontId="18" fillId="37" borderId="17" xfId="62" applyFont="1" applyFill="1" applyBorder="1" applyAlignment="1" applyProtection="1">
      <alignment horizontal="center" vertical="center" wrapText="1"/>
      <protection hidden="1" locked="0"/>
    </xf>
    <xf numFmtId="0" fontId="18" fillId="37" borderId="13" xfId="45" applyFont="1" applyFill="1" applyBorder="1" applyAlignment="1" applyProtection="1">
      <alignment vertical="center" wrapText="1"/>
      <protection locked="0"/>
    </xf>
    <xf numFmtId="9" fontId="18" fillId="37" borderId="17" xfId="67" applyFont="1" applyFill="1" applyBorder="1" applyAlignment="1" applyProtection="1">
      <alignment horizontal="center" vertical="center" wrapText="1"/>
      <protection locked="0"/>
    </xf>
    <xf numFmtId="9" fontId="18" fillId="37" borderId="17" xfId="67" applyFont="1" applyFill="1" applyBorder="1" applyAlignment="1" applyProtection="1">
      <alignment horizontal="center" vertical="center" wrapText="1"/>
      <protection hidden="1" locked="0"/>
    </xf>
    <xf numFmtId="9" fontId="18" fillId="37" borderId="18" xfId="67" applyFont="1" applyFill="1" applyBorder="1" applyAlignment="1" applyProtection="1">
      <alignment horizontal="center" vertical="center" wrapText="1"/>
      <protection hidden="1" locked="0"/>
    </xf>
    <xf numFmtId="0" fontId="17" fillId="40" borderId="19" xfId="62" applyFont="1" applyFill="1" applyBorder="1" applyAlignment="1" applyProtection="1">
      <alignment horizontal="center" vertical="center" wrapText="1"/>
      <protection hidden="1" locked="0"/>
    </xf>
    <xf numFmtId="9" fontId="18" fillId="37" borderId="19" xfId="67" applyFont="1" applyFill="1" applyBorder="1" applyAlignment="1" applyProtection="1">
      <alignment horizontal="center" vertical="center" wrapText="1"/>
      <protection hidden="1" locked="0"/>
    </xf>
    <xf numFmtId="9" fontId="18" fillId="37" borderId="19" xfId="67" applyFont="1" applyFill="1" applyBorder="1" applyAlignment="1" applyProtection="1">
      <alignment horizontal="center" vertical="center" wrapText="1"/>
      <protection locked="0"/>
    </xf>
    <xf numFmtId="44" fontId="18" fillId="37" borderId="19" xfId="55" applyFont="1" applyFill="1" applyBorder="1" applyAlignment="1" applyProtection="1">
      <alignment horizontal="center" vertical="center" wrapText="1"/>
      <protection hidden="1" locked="0"/>
    </xf>
    <xf numFmtId="0" fontId="18" fillId="37" borderId="19" xfId="62" applyFont="1" applyFill="1" applyBorder="1" applyAlignment="1" applyProtection="1">
      <alignment horizontal="center" vertical="center" wrapText="1"/>
      <protection hidden="1" locked="0"/>
    </xf>
    <xf numFmtId="0" fontId="18" fillId="40" borderId="19" xfId="62" applyFont="1" applyFill="1" applyBorder="1" applyAlignment="1" applyProtection="1">
      <alignment horizontal="center" vertical="center" wrapText="1"/>
      <protection hidden="1" locked="0"/>
    </xf>
    <xf numFmtId="9" fontId="18" fillId="37" borderId="20" xfId="67" applyFont="1" applyFill="1" applyBorder="1" applyAlignment="1" applyProtection="1">
      <alignment horizontal="center" vertical="center" wrapText="1"/>
      <protection hidden="1" locked="0"/>
    </xf>
    <xf numFmtId="0" fontId="22" fillId="0" borderId="0" xfId="0" applyFont="1" applyFill="1" applyBorder="1" applyAlignment="1" applyProtection="1">
      <alignment horizontal="center" vertical="center"/>
      <protection locked="0"/>
    </xf>
    <xf numFmtId="1" fontId="19" fillId="0" borderId="0" xfId="0" applyNumberFormat="1" applyFont="1" applyFill="1" applyBorder="1" applyAlignment="1" applyProtection="1">
      <alignment horizontal="center" vertical="center"/>
      <protection locked="0"/>
    </xf>
    <xf numFmtId="9" fontId="18" fillId="0" borderId="0" xfId="67" applyFont="1" applyFill="1" applyBorder="1" applyAlignment="1" applyProtection="1">
      <alignment horizontal="center" vertical="center" wrapText="1"/>
      <protection hidden="1" locked="0"/>
    </xf>
    <xf numFmtId="0" fontId="17" fillId="0" borderId="0" xfId="62" applyFont="1" applyFill="1" applyBorder="1" applyAlignment="1" applyProtection="1">
      <alignment horizontal="center" vertical="center" wrapText="1"/>
      <protection hidden="1" locked="0"/>
    </xf>
    <xf numFmtId="9" fontId="18" fillId="0" borderId="0" xfId="67" applyFont="1" applyFill="1" applyBorder="1" applyAlignment="1" applyProtection="1">
      <alignment horizontal="center" vertical="center" wrapText="1"/>
      <protection locked="0"/>
    </xf>
    <xf numFmtId="44" fontId="18" fillId="0" borderId="0" xfId="55" applyFont="1" applyFill="1" applyBorder="1" applyAlignment="1" applyProtection="1">
      <alignment horizontal="center" vertical="center" wrapText="1"/>
      <protection hidden="1" locked="0"/>
    </xf>
    <xf numFmtId="0" fontId="18" fillId="0" borderId="0" xfId="62" applyFont="1" applyFill="1" applyBorder="1" applyAlignment="1" applyProtection="1">
      <alignment horizontal="center" vertical="center" wrapText="1"/>
      <protection hidden="1" locked="0"/>
    </xf>
    <xf numFmtId="0" fontId="15" fillId="0" borderId="0" xfId="0" applyFont="1" applyBorder="1" applyAlignment="1">
      <alignment/>
    </xf>
    <xf numFmtId="0" fontId="17" fillId="44" borderId="0" xfId="62" applyFont="1" applyFill="1" applyBorder="1" applyAlignment="1" applyProtection="1">
      <alignment horizontal="center" vertical="center" wrapText="1"/>
      <protection hidden="1"/>
    </xf>
    <xf numFmtId="0" fontId="15" fillId="0" borderId="0" xfId="0" applyFont="1" applyBorder="1" applyAlignment="1" applyProtection="1">
      <alignment/>
      <protection/>
    </xf>
    <xf numFmtId="9" fontId="22" fillId="43" borderId="0" xfId="67" applyFont="1" applyFill="1" applyBorder="1" applyAlignment="1" applyProtection="1">
      <alignment horizontal="center" vertical="center" wrapText="1"/>
      <protection/>
    </xf>
    <xf numFmtId="0" fontId="19" fillId="0" borderId="0" xfId="0" applyFont="1" applyAlignment="1">
      <alignment horizontal="center" vertical="center"/>
    </xf>
    <xf numFmtId="1" fontId="19" fillId="0" borderId="0" xfId="47" applyNumberFormat="1" applyFont="1" applyBorder="1" applyAlignment="1">
      <alignment horizontal="center" vertical="center" wrapText="1"/>
    </xf>
    <xf numFmtId="9" fontId="19" fillId="0" borderId="0" xfId="0" applyNumberFormat="1" applyFont="1" applyBorder="1" applyAlignment="1">
      <alignment horizontal="center" vertical="center" wrapText="1"/>
    </xf>
    <xf numFmtId="166" fontId="19" fillId="0" borderId="0" xfId="0" applyNumberFormat="1" applyFont="1" applyBorder="1" applyAlignment="1">
      <alignment horizontal="center" vertical="center" wrapText="1"/>
    </xf>
    <xf numFmtId="1" fontId="19" fillId="0" borderId="0" xfId="0" applyNumberFormat="1" applyFont="1" applyBorder="1" applyAlignment="1">
      <alignment horizontal="center" vertical="center" wrapText="1"/>
    </xf>
    <xf numFmtId="170" fontId="19" fillId="0" borderId="0" xfId="0" applyNumberFormat="1" applyFont="1" applyBorder="1" applyAlignment="1">
      <alignment horizontal="center" vertical="center" wrapText="1"/>
    </xf>
    <xf numFmtId="0" fontId="17" fillId="37" borderId="16" xfId="61" applyFont="1" applyFill="1" applyBorder="1" applyAlignment="1" applyProtection="1">
      <alignment horizontal="center" vertical="center" wrapText="1"/>
      <protection hidden="1" locked="0"/>
    </xf>
    <xf numFmtId="0" fontId="22" fillId="0" borderId="0" xfId="0" applyFont="1" applyAlignment="1">
      <alignment horizontal="center" vertical="center"/>
    </xf>
    <xf numFmtId="1" fontId="19" fillId="0" borderId="0" xfId="0" applyNumberFormat="1" applyFont="1" applyAlignment="1">
      <alignment horizontal="center" vertical="center"/>
    </xf>
    <xf numFmtId="0" fontId="19" fillId="0" borderId="0" xfId="0" applyFont="1" applyFill="1" applyAlignment="1">
      <alignment/>
    </xf>
    <xf numFmtId="0" fontId="12" fillId="40" borderId="13" xfId="62" applyFont="1" applyFill="1" applyBorder="1" applyAlignment="1" applyProtection="1">
      <alignment horizontal="center" vertical="center" wrapText="1"/>
      <protection hidden="1" locked="0"/>
    </xf>
    <xf numFmtId="9" fontId="11" fillId="37" borderId="13" xfId="67" applyFont="1" applyFill="1" applyBorder="1" applyAlignment="1" applyProtection="1">
      <alignment horizontal="center" vertical="center" wrapText="1"/>
      <protection hidden="1" locked="0"/>
    </xf>
    <xf numFmtId="9" fontId="11" fillId="37" borderId="13" xfId="67" applyFont="1" applyFill="1" applyBorder="1" applyAlignment="1" applyProtection="1">
      <alignment horizontal="center" vertical="center" wrapText="1"/>
      <protection locked="0"/>
    </xf>
    <xf numFmtId="44" fontId="11" fillId="37" borderId="13" xfId="55" applyFont="1" applyFill="1" applyBorder="1" applyAlignment="1" applyProtection="1">
      <alignment horizontal="center" vertical="center" wrapText="1"/>
      <protection hidden="1" locked="0"/>
    </xf>
    <xf numFmtId="0" fontId="11" fillId="37" borderId="13" xfId="62" applyFont="1" applyFill="1" applyBorder="1" applyAlignment="1" applyProtection="1">
      <alignment horizontal="center" vertical="center" wrapText="1"/>
      <protection hidden="1" locked="0"/>
    </xf>
    <xf numFmtId="0" fontId="11" fillId="40" borderId="13" xfId="62" applyFont="1" applyFill="1" applyBorder="1" applyAlignment="1" applyProtection="1">
      <alignment horizontal="center" vertical="center" wrapText="1"/>
      <protection hidden="1" locked="0"/>
    </xf>
    <xf numFmtId="9" fontId="11" fillId="37" borderId="14" xfId="67" applyFont="1" applyFill="1" applyBorder="1" applyAlignment="1" applyProtection="1">
      <alignment horizontal="center" vertical="center" wrapText="1"/>
      <protection hidden="1" locked="0"/>
    </xf>
    <xf numFmtId="0" fontId="22" fillId="43" borderId="21" xfId="0" applyFont="1" applyFill="1" applyBorder="1" applyAlignment="1" applyProtection="1">
      <alignment horizontal="center" vertical="center" wrapText="1"/>
      <protection/>
    </xf>
    <xf numFmtId="0" fontId="22" fillId="49" borderId="22" xfId="0" applyFont="1" applyFill="1" applyBorder="1" applyAlignment="1" applyProtection="1">
      <alignment horizontal="center" vertical="center" wrapText="1"/>
      <protection/>
    </xf>
    <xf numFmtId="0" fontId="7" fillId="37" borderId="13" xfId="61" applyFont="1" applyFill="1" applyBorder="1" applyAlignment="1" applyProtection="1">
      <alignment horizontal="center" vertical="center" wrapText="1"/>
      <protection hidden="1" locked="0"/>
    </xf>
    <xf numFmtId="0" fontId="8" fillId="37" borderId="13" xfId="61" applyFont="1" applyFill="1" applyBorder="1" applyAlignment="1" applyProtection="1">
      <alignment horizontal="center" vertical="center" wrapText="1"/>
      <protection hidden="1" locked="0"/>
    </xf>
    <xf numFmtId="0" fontId="11" fillId="37" borderId="13" xfId="45" applyFont="1" applyFill="1" applyBorder="1" applyAlignment="1" applyProtection="1">
      <alignment horizontal="center" vertical="center" wrapText="1"/>
      <protection locked="0"/>
    </xf>
    <xf numFmtId="0" fontId="11" fillId="37" borderId="13" xfId="45" applyFont="1" applyFill="1" applyBorder="1" applyAlignment="1" applyProtection="1">
      <alignment vertical="center" wrapText="1"/>
      <protection locked="0"/>
    </xf>
    <xf numFmtId="9" fontId="11" fillId="37" borderId="16" xfId="67" applyFont="1" applyFill="1" applyBorder="1" applyAlignment="1" applyProtection="1">
      <alignment horizontal="center" vertical="center" wrapText="1"/>
      <protection hidden="1" locked="0"/>
    </xf>
    <xf numFmtId="9" fontId="11" fillId="37" borderId="13" xfId="45" applyNumberFormat="1" applyFont="1" applyFill="1" applyBorder="1" applyAlignment="1" applyProtection="1">
      <alignment horizontal="center" vertical="center" wrapText="1"/>
      <protection locked="0"/>
    </xf>
    <xf numFmtId="1" fontId="6" fillId="36" borderId="13" xfId="47" applyNumberFormat="1" applyFont="1" applyFill="1" applyBorder="1" applyAlignment="1" applyProtection="1">
      <alignment horizontal="center" vertical="center" wrapText="1"/>
      <protection hidden="1"/>
    </xf>
    <xf numFmtId="0" fontId="19" fillId="0" borderId="13" xfId="0" applyFont="1" applyBorder="1" applyAlignment="1">
      <alignment horizontal="center" vertical="center" wrapText="1"/>
    </xf>
    <xf numFmtId="9" fontId="6" fillId="0" borderId="13" xfId="67" applyFont="1" applyBorder="1" applyAlignment="1">
      <alignment horizontal="center" vertical="center" wrapText="1"/>
    </xf>
    <xf numFmtId="14" fontId="6" fillId="36" borderId="13" xfId="50" applyNumberFormat="1" applyFont="1" applyFill="1" applyBorder="1" applyAlignment="1">
      <alignment horizontal="center" vertical="center" wrapText="1"/>
    </xf>
    <xf numFmtId="174" fontId="6" fillId="38" borderId="13" xfId="62" applyNumberFormat="1" applyFont="1" applyFill="1" applyBorder="1" applyAlignment="1" applyProtection="1">
      <alignment horizontal="center" vertical="center" wrapText="1"/>
      <protection hidden="1"/>
    </xf>
    <xf numFmtId="14" fontId="6" fillId="38" borderId="13" xfId="51" applyNumberFormat="1" applyFont="1" applyFill="1" applyBorder="1" applyAlignment="1" applyProtection="1">
      <alignment horizontal="center" vertical="center" wrapText="1"/>
      <protection/>
    </xf>
    <xf numFmtId="1" fontId="6" fillId="38" borderId="13" xfId="53" applyNumberFormat="1" applyFont="1" applyFill="1" applyBorder="1" applyAlignment="1" applyProtection="1">
      <alignment horizontal="center" vertical="center" wrapText="1"/>
      <protection hidden="1"/>
    </xf>
    <xf numFmtId="0" fontId="4" fillId="0" borderId="0" xfId="45" applyFont="1" applyFill="1" applyBorder="1" applyAlignment="1">
      <alignment horizontal="center" vertical="center" wrapText="1"/>
      <protection/>
    </xf>
    <xf numFmtId="0" fontId="37" fillId="0" borderId="0" xfId="45" applyFont="1" applyFill="1" applyBorder="1" applyAlignment="1">
      <alignment horizontal="center" vertical="center" wrapText="1"/>
      <protection/>
    </xf>
    <xf numFmtId="1" fontId="4" fillId="0" borderId="0" xfId="47" applyNumberFormat="1" applyFont="1" applyFill="1" applyBorder="1" applyAlignment="1" applyProtection="1">
      <alignment horizontal="center" vertical="center" wrapText="1"/>
      <protection/>
    </xf>
    <xf numFmtId="9" fontId="4" fillId="0" borderId="0" xfId="45" applyNumberFormat="1" applyFont="1" applyFill="1" applyBorder="1" applyAlignment="1">
      <alignment horizontal="center" vertical="center" wrapText="1"/>
      <protection/>
    </xf>
    <xf numFmtId="166" fontId="4" fillId="0" borderId="0" xfId="45" applyNumberFormat="1" applyFont="1" applyFill="1" applyBorder="1" applyAlignment="1">
      <alignment horizontal="center" vertical="center" wrapText="1"/>
      <protection/>
    </xf>
    <xf numFmtId="164" fontId="4" fillId="0" borderId="0" xfId="45" applyNumberFormat="1" applyFont="1" applyFill="1" applyBorder="1" applyAlignment="1">
      <alignment horizontal="center" vertical="center" wrapText="1"/>
      <protection/>
    </xf>
    <xf numFmtId="0" fontId="37" fillId="50" borderId="23" xfId="45" applyFont="1" applyFill="1" applyBorder="1" applyAlignment="1">
      <alignment horizontal="center" vertical="center" wrapText="1"/>
      <protection/>
    </xf>
    <xf numFmtId="1" fontId="40" fillId="50" borderId="0" xfId="45" applyNumberFormat="1" applyFont="1" applyFill="1" applyBorder="1" applyAlignment="1">
      <alignment horizontal="center" vertical="center" wrapText="1"/>
      <protection/>
    </xf>
    <xf numFmtId="174" fontId="40" fillId="50" borderId="0" xfId="45" applyNumberFormat="1" applyFont="1" applyFill="1" applyBorder="1" applyAlignment="1">
      <alignment horizontal="center" vertical="center" wrapText="1"/>
      <protection/>
    </xf>
    <xf numFmtId="0" fontId="6" fillId="36" borderId="13" xfId="61" applyFont="1" applyFill="1" applyBorder="1" applyAlignment="1" applyProtection="1">
      <alignment horizontal="center" vertical="center" wrapText="1"/>
      <protection hidden="1"/>
    </xf>
    <xf numFmtId="0" fontId="6" fillId="51" borderId="13" xfId="61" applyFont="1" applyFill="1" applyBorder="1" applyAlignment="1" applyProtection="1">
      <alignment horizontal="center" vertical="center" wrapText="1"/>
      <protection hidden="1"/>
    </xf>
    <xf numFmtId="0" fontId="6" fillId="36" borderId="13" xfId="0" applyFont="1" applyFill="1" applyBorder="1" applyAlignment="1">
      <alignment horizontal="center" vertical="center" wrapText="1"/>
    </xf>
    <xf numFmtId="171" fontId="6" fillId="36" borderId="13" xfId="61" applyNumberFormat="1" applyFont="1" applyFill="1" applyBorder="1" applyAlignment="1" applyProtection="1">
      <alignment horizontal="center" vertical="center" wrapText="1"/>
      <protection hidden="1"/>
    </xf>
    <xf numFmtId="44" fontId="6" fillId="36" borderId="13" xfId="55" applyFont="1" applyFill="1" applyBorder="1" applyAlignment="1" applyProtection="1">
      <alignment horizontal="center" vertical="center" wrapText="1"/>
      <protection hidden="1"/>
    </xf>
    <xf numFmtId="3" fontId="6" fillId="51" borderId="13" xfId="0" applyNumberFormat="1"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3" fillId="0" borderId="0" xfId="0" applyFont="1" applyAlignment="1">
      <alignment/>
    </xf>
    <xf numFmtId="0" fontId="43" fillId="0" borderId="13" xfId="45" applyFont="1" applyBorder="1" applyAlignment="1" applyProtection="1">
      <alignment horizontal="center" vertical="center" wrapText="1"/>
      <protection/>
    </xf>
    <xf numFmtId="0" fontId="49" fillId="37" borderId="13" xfId="61" applyFont="1" applyFill="1" applyBorder="1" applyAlignment="1" applyProtection="1">
      <alignment horizontal="center" vertical="center" wrapText="1"/>
      <protection hidden="1" locked="0"/>
    </xf>
    <xf numFmtId="0" fontId="48" fillId="37" borderId="13" xfId="61" applyFont="1" applyFill="1" applyBorder="1" applyAlignment="1" applyProtection="1">
      <alignment horizontal="center" vertical="center" wrapText="1"/>
      <protection hidden="1" locked="0"/>
    </xf>
    <xf numFmtId="0" fontId="52" fillId="37" borderId="13" xfId="62" applyFont="1" applyFill="1" applyBorder="1" applyAlignment="1" applyProtection="1">
      <alignment horizontal="center" vertical="center" wrapText="1"/>
      <protection hidden="1" locked="0"/>
    </xf>
    <xf numFmtId="0" fontId="52" fillId="37" borderId="13" xfId="45" applyFont="1" applyFill="1" applyBorder="1" applyAlignment="1" applyProtection="1">
      <alignment horizontal="center" vertical="center" wrapText="1"/>
      <protection locked="0"/>
    </xf>
    <xf numFmtId="9" fontId="50" fillId="52" borderId="12" xfId="65" applyNumberFormat="1" applyFont="1" applyFill="1" applyBorder="1" applyAlignment="1">
      <alignment horizontal="center" vertical="center" wrapText="1"/>
      <protection/>
    </xf>
    <xf numFmtId="174" fontId="50" fillId="52" borderId="12" xfId="65" applyNumberFormat="1" applyFont="1" applyFill="1" applyBorder="1" applyAlignment="1">
      <alignment horizontal="center" vertical="center" wrapText="1"/>
      <protection/>
    </xf>
    <xf numFmtId="0" fontId="52" fillId="37" borderId="17" xfId="62" applyFont="1" applyFill="1" applyBorder="1" applyAlignment="1" applyProtection="1">
      <alignment horizontal="center" vertical="center" wrapText="1"/>
      <protection hidden="1" locked="0"/>
    </xf>
    <xf numFmtId="0" fontId="53" fillId="40" borderId="13" xfId="62" applyFont="1" applyFill="1" applyBorder="1" applyAlignment="1" applyProtection="1">
      <alignment horizontal="center" vertical="center" wrapText="1"/>
      <protection hidden="1" locked="0"/>
    </xf>
    <xf numFmtId="9" fontId="52" fillId="37" borderId="13" xfId="67" applyFont="1" applyFill="1" applyBorder="1" applyAlignment="1" applyProtection="1">
      <alignment horizontal="center" vertical="center" wrapText="1"/>
      <protection locked="0"/>
    </xf>
    <xf numFmtId="9" fontId="52" fillId="37" borderId="13" xfId="67" applyFont="1" applyFill="1" applyBorder="1" applyAlignment="1" applyProtection="1">
      <alignment horizontal="center" vertical="center" wrapText="1"/>
      <protection hidden="1" locked="0"/>
    </xf>
    <xf numFmtId="44" fontId="52" fillId="37" borderId="13" xfId="55" applyFont="1" applyFill="1" applyBorder="1" applyAlignment="1" applyProtection="1">
      <alignment horizontal="center" vertical="center" wrapText="1"/>
      <protection hidden="1" locked="0"/>
    </xf>
    <xf numFmtId="9" fontId="50" fillId="52" borderId="12" xfId="65" applyNumberFormat="1" applyFont="1" applyFill="1" applyBorder="1" applyAlignment="1">
      <alignment horizontal="center" vertical="center" wrapText="1"/>
      <protection/>
    </xf>
    <xf numFmtId="174" fontId="50" fillId="52" borderId="12" xfId="65" applyNumberFormat="1" applyFont="1" applyFill="1" applyBorder="1" applyAlignment="1">
      <alignment horizontal="center" vertical="center" wrapText="1"/>
      <protection/>
    </xf>
    <xf numFmtId="9" fontId="52" fillId="37" borderId="13" xfId="45" applyNumberFormat="1" applyFont="1" applyFill="1" applyBorder="1" applyAlignment="1" applyProtection="1">
      <alignment horizontal="center" vertical="center" wrapText="1"/>
      <protection locked="0"/>
    </xf>
    <xf numFmtId="0" fontId="52" fillId="40" borderId="13" xfId="62" applyFont="1" applyFill="1" applyBorder="1" applyAlignment="1" applyProtection="1">
      <alignment horizontal="center" vertical="center" wrapText="1"/>
      <protection hidden="1" locked="0"/>
    </xf>
    <xf numFmtId="0" fontId="43" fillId="0" borderId="12" xfId="65" applyFont="1" applyBorder="1" applyAlignment="1">
      <alignment horizontal="center" vertical="center" wrapText="1"/>
      <protection/>
    </xf>
    <xf numFmtId="0" fontId="41" fillId="0" borderId="12" xfId="65" applyFont="1" applyBorder="1" applyAlignment="1">
      <alignment horizontal="center" vertical="center" wrapText="1"/>
      <protection/>
    </xf>
    <xf numFmtId="1" fontId="43" fillId="0" borderId="12" xfId="65" applyNumberFormat="1" applyFont="1" applyBorder="1" applyAlignment="1">
      <alignment horizontal="center" vertical="center" wrapText="1"/>
      <protection/>
    </xf>
    <xf numFmtId="9" fontId="43" fillId="0" borderId="12" xfId="65" applyNumberFormat="1" applyFont="1" applyBorder="1" applyAlignment="1">
      <alignment horizontal="center" vertical="center" wrapText="1"/>
      <protection/>
    </xf>
    <xf numFmtId="14" fontId="43" fillId="36" borderId="12" xfId="65" applyNumberFormat="1" applyFont="1" applyFill="1" applyBorder="1" applyAlignment="1">
      <alignment horizontal="center" vertical="center" wrapText="1"/>
      <protection/>
    </xf>
    <xf numFmtId="174" fontId="43" fillId="0" borderId="12" xfId="65" applyNumberFormat="1" applyFont="1" applyBorder="1" applyAlignment="1">
      <alignment horizontal="center" vertical="center" wrapText="1"/>
      <protection/>
    </xf>
    <xf numFmtId="0" fontId="53" fillId="53" borderId="13" xfId="62" applyFont="1" applyFill="1" applyBorder="1" applyAlignment="1" applyProtection="1">
      <alignment horizontal="center" vertical="center" wrapText="1"/>
      <protection hidden="1" locked="0"/>
    </xf>
    <xf numFmtId="9" fontId="52" fillId="36" borderId="13" xfId="67" applyFont="1" applyFill="1" applyBorder="1" applyAlignment="1" applyProtection="1">
      <alignment horizontal="center" vertical="center" wrapText="1"/>
      <protection hidden="1" locked="0"/>
    </xf>
    <xf numFmtId="9" fontId="52" fillId="36" borderId="13" xfId="67" applyFont="1" applyFill="1" applyBorder="1" applyAlignment="1" applyProtection="1">
      <alignment horizontal="center" vertical="center" wrapText="1"/>
      <protection locked="0"/>
    </xf>
    <xf numFmtId="44" fontId="52" fillId="36" borderId="13" xfId="55" applyFont="1" applyFill="1" applyBorder="1" applyAlignment="1" applyProtection="1">
      <alignment horizontal="center" vertical="center" wrapText="1"/>
      <protection hidden="1" locked="0"/>
    </xf>
    <xf numFmtId="0" fontId="52" fillId="36" borderId="13" xfId="62" applyFont="1" applyFill="1" applyBorder="1" applyAlignment="1" applyProtection="1">
      <alignment horizontal="center" vertical="center" wrapText="1"/>
      <protection hidden="1" locked="0"/>
    </xf>
    <xf numFmtId="0" fontId="52" fillId="53" borderId="13" xfId="62" applyFont="1" applyFill="1" applyBorder="1" applyAlignment="1" applyProtection="1">
      <alignment horizontal="center" vertical="center" wrapText="1"/>
      <protection hidden="1" locked="0"/>
    </xf>
    <xf numFmtId="0" fontId="43" fillId="36" borderId="0" xfId="0" applyFont="1" applyFill="1" applyAlignment="1">
      <alignment/>
    </xf>
    <xf numFmtId="174" fontId="50" fillId="52" borderId="24" xfId="65" applyNumberFormat="1" applyFont="1" applyFill="1" applyBorder="1" applyAlignment="1">
      <alignment horizontal="center" vertical="center" wrapText="1"/>
      <protection/>
    </xf>
    <xf numFmtId="0" fontId="50" fillId="52" borderId="25" xfId="65" applyFont="1" applyFill="1" applyBorder="1" applyAlignment="1">
      <alignment horizontal="center" vertical="center" wrapText="1"/>
      <protection/>
    </xf>
    <xf numFmtId="0" fontId="50" fillId="52" borderId="26" xfId="65" applyFont="1" applyFill="1" applyBorder="1" applyAlignment="1">
      <alignment horizontal="center" vertical="center" wrapText="1"/>
      <protection/>
    </xf>
    <xf numFmtId="9" fontId="50" fillId="52" borderId="26" xfId="65" applyNumberFormat="1" applyFont="1" applyFill="1" applyBorder="1" applyAlignment="1">
      <alignment horizontal="center" vertical="center" wrapText="1"/>
      <protection/>
    </xf>
    <xf numFmtId="174" fontId="50" fillId="52" borderId="26" xfId="65" applyNumberFormat="1" applyFont="1" applyFill="1" applyBorder="1" applyAlignment="1">
      <alignment horizontal="center" vertical="center" wrapText="1"/>
      <protection/>
    </xf>
    <xf numFmtId="0" fontId="41" fillId="0" borderId="0" xfId="0" applyFont="1" applyAlignment="1">
      <alignment/>
    </xf>
    <xf numFmtId="0" fontId="47" fillId="0" borderId="0" xfId="0" applyFont="1" applyAlignment="1" applyProtection="1">
      <alignment horizontal="center" vertical="center"/>
      <protection/>
    </xf>
    <xf numFmtId="0" fontId="47" fillId="0" borderId="11" xfId="0" applyFont="1" applyBorder="1" applyAlignment="1" applyProtection="1">
      <alignment horizontal="center" vertical="center" wrapText="1"/>
      <protection/>
    </xf>
    <xf numFmtId="0" fontId="50" fillId="0" borderId="0" xfId="0" applyFont="1" applyBorder="1" applyAlignment="1" applyProtection="1">
      <alignment horizontal="center" vertical="center" wrapText="1"/>
      <protection/>
    </xf>
    <xf numFmtId="0" fontId="47" fillId="0" borderId="0" xfId="0" applyFont="1" applyBorder="1" applyAlignment="1" applyProtection="1">
      <alignment horizontal="center" vertical="center" wrapText="1"/>
      <protection/>
    </xf>
    <xf numFmtId="1" fontId="47" fillId="0" borderId="0" xfId="47" applyNumberFormat="1" applyFont="1" applyBorder="1" applyAlignment="1" applyProtection="1">
      <alignment horizontal="center" vertical="center" wrapText="1"/>
      <protection/>
    </xf>
    <xf numFmtId="9" fontId="47" fillId="0" borderId="0" xfId="0" applyNumberFormat="1" applyFont="1" applyBorder="1" applyAlignment="1" applyProtection="1">
      <alignment horizontal="center" vertical="center" wrapText="1"/>
      <protection/>
    </xf>
    <xf numFmtId="166" fontId="47" fillId="0" borderId="0" xfId="0" applyNumberFormat="1" applyFont="1" applyBorder="1" applyAlignment="1" applyProtection="1">
      <alignment horizontal="center" vertical="center" wrapText="1"/>
      <protection/>
    </xf>
    <xf numFmtId="1" fontId="47" fillId="0" borderId="0" xfId="0" applyNumberFormat="1" applyFont="1" applyBorder="1" applyAlignment="1" applyProtection="1">
      <alignment horizontal="center" vertical="center" wrapText="1"/>
      <protection/>
    </xf>
    <xf numFmtId="170" fontId="47" fillId="0" borderId="0" xfId="0" applyNumberFormat="1" applyFont="1" applyBorder="1" applyAlignment="1" applyProtection="1">
      <alignment horizontal="center" vertical="center" wrapText="1"/>
      <protection/>
    </xf>
    <xf numFmtId="0" fontId="47" fillId="0" borderId="10" xfId="0" applyFont="1" applyBorder="1" applyAlignment="1" applyProtection="1">
      <alignment horizontal="center" vertical="center" wrapText="1"/>
      <protection/>
    </xf>
    <xf numFmtId="0" fontId="43" fillId="0" borderId="0" xfId="45" applyFont="1" applyBorder="1" applyAlignment="1" applyProtection="1">
      <alignment horizontal="center" vertical="center" wrapText="1"/>
      <protection/>
    </xf>
    <xf numFmtId="0" fontId="50" fillId="0" borderId="0" xfId="0" applyFont="1" applyAlignment="1" applyProtection="1">
      <alignment horizontal="center" vertical="center" wrapText="1"/>
      <protection/>
    </xf>
    <xf numFmtId="0" fontId="50" fillId="36" borderId="0" xfId="0" applyFont="1" applyFill="1" applyBorder="1" applyAlignment="1" applyProtection="1">
      <alignment horizontal="center" vertical="center" wrapText="1"/>
      <protection/>
    </xf>
    <xf numFmtId="0" fontId="54" fillId="36" borderId="0" xfId="0" applyFont="1" applyFill="1" applyBorder="1" applyAlignment="1" applyProtection="1">
      <alignment horizontal="center" vertical="center" wrapText="1"/>
      <protection/>
    </xf>
    <xf numFmtId="0" fontId="50" fillId="36" borderId="0" xfId="0" applyFont="1" applyFill="1" applyAlignment="1" applyProtection="1">
      <alignment horizontal="center" vertical="center" wrapText="1"/>
      <protection/>
    </xf>
    <xf numFmtId="0" fontId="48" fillId="37" borderId="14" xfId="61" applyFont="1" applyFill="1" applyBorder="1" applyAlignment="1" applyProtection="1">
      <alignment horizontal="center" vertical="center" wrapText="1"/>
      <protection hidden="1" locked="0"/>
    </xf>
    <xf numFmtId="0" fontId="56" fillId="0" borderId="0" xfId="0" applyFont="1" applyAlignment="1" applyProtection="1">
      <alignment/>
      <protection hidden="1"/>
    </xf>
    <xf numFmtId="0" fontId="52" fillId="37" borderId="13" xfId="45" applyFont="1" applyFill="1" applyBorder="1" applyAlignment="1" applyProtection="1">
      <alignment vertical="center" wrapText="1"/>
      <protection locked="0"/>
    </xf>
    <xf numFmtId="0" fontId="58" fillId="43" borderId="27" xfId="0" applyFont="1" applyFill="1" applyBorder="1" applyAlignment="1" applyProtection="1">
      <alignment horizontal="center" vertical="center" wrapText="1"/>
      <protection hidden="1"/>
    </xf>
    <xf numFmtId="0" fontId="58" fillId="43" borderId="25" xfId="0" applyFont="1" applyFill="1" applyBorder="1" applyAlignment="1" applyProtection="1">
      <alignment horizontal="center" vertical="center" wrapText="1"/>
      <protection hidden="1"/>
    </xf>
    <xf numFmtId="9" fontId="58" fillId="43" borderId="26" xfId="0" applyNumberFormat="1" applyFont="1" applyFill="1" applyBorder="1" applyAlignment="1" applyProtection="1">
      <alignment horizontal="center" vertical="center" wrapText="1"/>
      <protection hidden="1"/>
    </xf>
    <xf numFmtId="1" fontId="58" fillId="43" borderId="26" xfId="0" applyNumberFormat="1" applyFont="1" applyFill="1" applyBorder="1" applyAlignment="1" applyProtection="1">
      <alignment horizontal="center" vertical="center" wrapText="1"/>
      <protection hidden="1"/>
    </xf>
    <xf numFmtId="171" fontId="58" fillId="43" borderId="26" xfId="0" applyNumberFormat="1" applyFont="1" applyFill="1" applyBorder="1" applyAlignment="1" applyProtection="1">
      <alignment horizontal="center" vertical="center" wrapText="1"/>
      <protection hidden="1"/>
    </xf>
    <xf numFmtId="0" fontId="58" fillId="43" borderId="13" xfId="0" applyFont="1" applyFill="1" applyBorder="1" applyAlignment="1" applyProtection="1">
      <alignment horizontal="center" vertical="center" wrapText="1"/>
      <protection hidden="1"/>
    </xf>
    <xf numFmtId="0" fontId="53" fillId="44" borderId="28" xfId="0" applyFont="1" applyFill="1" applyBorder="1" applyAlignment="1" applyProtection="1">
      <alignment horizontal="center" vertical="center" wrapText="1"/>
      <protection hidden="1"/>
    </xf>
    <xf numFmtId="0" fontId="53" fillId="44" borderId="13" xfId="0" applyFont="1" applyFill="1" applyBorder="1" applyAlignment="1" applyProtection="1">
      <alignment horizontal="center" vertical="center" wrapText="1"/>
      <protection hidden="1"/>
    </xf>
    <xf numFmtId="0" fontId="56" fillId="0" borderId="13" xfId="0" applyFont="1" applyBorder="1" applyAlignment="1" applyProtection="1">
      <alignment horizontal="center" vertical="center" wrapText="1"/>
      <protection hidden="1"/>
    </xf>
    <xf numFmtId="0" fontId="52" fillId="49" borderId="13" xfId="0" applyFont="1" applyFill="1" applyBorder="1" applyAlignment="1" applyProtection="1">
      <alignment horizontal="center" vertical="center" wrapText="1"/>
      <protection hidden="1"/>
    </xf>
    <xf numFmtId="0" fontId="53" fillId="44" borderId="13" xfId="61" applyFont="1" applyFill="1" applyBorder="1" applyAlignment="1" applyProtection="1">
      <alignment horizontal="center" vertical="center" wrapText="1"/>
      <protection hidden="1"/>
    </xf>
    <xf numFmtId="0" fontId="52" fillId="37" borderId="13" xfId="62" applyFont="1" applyFill="1" applyBorder="1" applyAlignment="1" applyProtection="1">
      <alignment horizontal="center" vertical="center" wrapText="1"/>
      <protection hidden="1" locked="0"/>
    </xf>
    <xf numFmtId="0" fontId="56" fillId="36" borderId="0" xfId="0" applyFont="1" applyFill="1" applyAlignment="1" applyProtection="1">
      <alignment/>
      <protection hidden="1"/>
    </xf>
    <xf numFmtId="9" fontId="58" fillId="43" borderId="26" xfId="67" applyFont="1" applyFill="1" applyBorder="1" applyAlignment="1" applyProtection="1">
      <alignment horizontal="center" vertical="center" wrapText="1"/>
      <protection hidden="1"/>
    </xf>
    <xf numFmtId="0" fontId="56" fillId="0" borderId="0" xfId="0" applyFont="1" applyAlignment="1" applyProtection="1">
      <alignment horizontal="center" vertical="center" wrapText="1"/>
      <protection hidden="1"/>
    </xf>
    <xf numFmtId="0" fontId="56" fillId="0" borderId="0" xfId="0" applyFont="1" applyAlignment="1" applyProtection="1">
      <alignment horizontal="center" vertical="center"/>
      <protection hidden="1"/>
    </xf>
    <xf numFmtId="0" fontId="56" fillId="0" borderId="0" xfId="0" applyFont="1" applyAlignment="1" applyProtection="1">
      <alignment horizontal="center"/>
      <protection hidden="1"/>
    </xf>
    <xf numFmtId="0" fontId="53" fillId="44" borderId="17" xfId="61" applyFont="1" applyFill="1" applyBorder="1" applyAlignment="1" applyProtection="1">
      <alignment horizontal="center" vertical="center" wrapText="1"/>
      <protection hidden="1"/>
    </xf>
    <xf numFmtId="0" fontId="58" fillId="43" borderId="17" xfId="0" applyFont="1" applyFill="1" applyBorder="1" applyAlignment="1" applyProtection="1">
      <alignment horizontal="center" vertical="center" wrapText="1"/>
      <protection hidden="1"/>
    </xf>
    <xf numFmtId="0" fontId="52" fillId="36" borderId="17" xfId="62" applyFont="1" applyFill="1" applyBorder="1" applyAlignment="1" applyProtection="1">
      <alignment horizontal="center" vertical="center" wrapText="1"/>
      <protection hidden="1" locked="0"/>
    </xf>
    <xf numFmtId="0" fontId="53" fillId="44" borderId="17" xfId="0" applyFont="1" applyFill="1" applyBorder="1" applyAlignment="1" applyProtection="1">
      <alignment horizontal="center" vertical="center" wrapText="1"/>
      <protection hidden="1"/>
    </xf>
    <xf numFmtId="0" fontId="58" fillId="43" borderId="29" xfId="0" applyFont="1" applyFill="1" applyBorder="1" applyAlignment="1" applyProtection="1">
      <alignment horizontal="center" vertical="center" wrapText="1"/>
      <protection hidden="1"/>
    </xf>
    <xf numFmtId="0" fontId="53" fillId="44" borderId="13" xfId="0" applyFont="1" applyFill="1" applyBorder="1" applyAlignment="1" applyProtection="1">
      <alignment vertical="center" wrapText="1"/>
      <protection hidden="1"/>
    </xf>
    <xf numFmtId="9" fontId="53" fillId="44" borderId="13" xfId="67" applyFont="1" applyFill="1" applyBorder="1" applyAlignment="1" applyProtection="1">
      <alignment horizontal="center" vertical="center" wrapText="1"/>
      <protection hidden="1"/>
    </xf>
    <xf numFmtId="1" fontId="53" fillId="44" borderId="13" xfId="0" applyNumberFormat="1" applyFont="1" applyFill="1" applyBorder="1" applyAlignment="1" applyProtection="1">
      <alignment horizontal="center" vertical="center" wrapText="1"/>
      <protection hidden="1"/>
    </xf>
    <xf numFmtId="171" fontId="53" fillId="44" borderId="13" xfId="0" applyNumberFormat="1" applyFont="1" applyFill="1" applyBorder="1" applyAlignment="1" applyProtection="1">
      <alignment horizontal="center" vertical="center" wrapText="1"/>
      <protection hidden="1"/>
    </xf>
    <xf numFmtId="0" fontId="53" fillId="44" borderId="16" xfId="0" applyFont="1" applyFill="1" applyBorder="1" applyAlignment="1" applyProtection="1">
      <alignment horizontal="center" vertical="center" wrapText="1"/>
      <protection hidden="1"/>
    </xf>
    <xf numFmtId="0" fontId="56" fillId="46" borderId="30" xfId="0" applyFont="1" applyFill="1" applyBorder="1" applyAlignment="1" applyProtection="1">
      <alignment horizontal="center" vertical="center" wrapText="1"/>
      <protection hidden="1"/>
    </xf>
    <xf numFmtId="1" fontId="56" fillId="46" borderId="30" xfId="47" applyNumberFormat="1" applyFont="1" applyFill="1" applyBorder="1" applyAlignment="1" applyProtection="1">
      <alignment horizontal="center" vertical="center" wrapText="1"/>
      <protection hidden="1"/>
    </xf>
    <xf numFmtId="9" fontId="56" fillId="46" borderId="30" xfId="0" applyNumberFormat="1" applyFont="1" applyFill="1" applyBorder="1" applyAlignment="1" applyProtection="1">
      <alignment horizontal="center" vertical="center" wrapText="1"/>
      <protection hidden="1"/>
    </xf>
    <xf numFmtId="166" fontId="56" fillId="46" borderId="30" xfId="0" applyNumberFormat="1" applyFont="1" applyFill="1" applyBorder="1" applyAlignment="1" applyProtection="1">
      <alignment horizontal="center" vertical="center" wrapText="1"/>
      <protection hidden="1"/>
    </xf>
    <xf numFmtId="1" fontId="56" fillId="46" borderId="30" xfId="0" applyNumberFormat="1" applyFont="1" applyFill="1" applyBorder="1" applyAlignment="1" applyProtection="1">
      <alignment horizontal="center" vertical="center" wrapText="1"/>
      <protection hidden="1"/>
    </xf>
    <xf numFmtId="170" fontId="58" fillId="46" borderId="30" xfId="0" applyNumberFormat="1" applyFont="1" applyFill="1" applyBorder="1" applyAlignment="1" applyProtection="1">
      <alignment horizontal="center" vertical="center" wrapText="1"/>
      <protection hidden="1"/>
    </xf>
    <xf numFmtId="0" fontId="56" fillId="46" borderId="31" xfId="0" applyFont="1" applyFill="1" applyBorder="1" applyAlignment="1" applyProtection="1">
      <alignment horizontal="center" vertical="center" wrapText="1"/>
      <protection hidden="1"/>
    </xf>
    <xf numFmtId="0" fontId="19" fillId="0" borderId="32" xfId="45" applyFont="1" applyBorder="1" applyAlignment="1" applyProtection="1">
      <alignment horizontal="center" vertical="center" wrapText="1"/>
      <protection/>
    </xf>
    <xf numFmtId="0" fontId="22" fillId="0" borderId="13" xfId="45" applyFont="1" applyBorder="1" applyAlignment="1" applyProtection="1">
      <alignment horizontal="center" vertical="center" wrapText="1"/>
      <protection/>
    </xf>
    <xf numFmtId="0" fontId="19" fillId="0" borderId="13" xfId="45" applyFont="1" applyBorder="1" applyAlignment="1" applyProtection="1">
      <alignment horizontal="center" vertical="center" wrapText="1"/>
      <protection/>
    </xf>
    <xf numFmtId="1" fontId="19" fillId="0" borderId="13" xfId="51" applyNumberFormat="1" applyFont="1" applyFill="1" applyBorder="1" applyAlignment="1" applyProtection="1">
      <alignment horizontal="center" vertical="center" wrapText="1"/>
      <protection/>
    </xf>
    <xf numFmtId="9" fontId="19" fillId="0" borderId="13" xfId="45" applyNumberFormat="1" applyFont="1" applyBorder="1" applyAlignment="1" applyProtection="1">
      <alignment horizontal="center" vertical="center" wrapText="1"/>
      <protection/>
    </xf>
    <xf numFmtId="166" fontId="19" fillId="0" borderId="13" xfId="45" applyNumberFormat="1" applyFont="1" applyBorder="1" applyAlignment="1" applyProtection="1">
      <alignment horizontal="center" vertical="center" wrapText="1"/>
      <protection/>
    </xf>
    <xf numFmtId="164" fontId="19" fillId="0" borderId="13" xfId="45" applyNumberFormat="1" applyFont="1" applyBorder="1" applyAlignment="1" applyProtection="1">
      <alignment horizontal="center" vertical="center" wrapText="1"/>
      <protection/>
    </xf>
    <xf numFmtId="0" fontId="19" fillId="0" borderId="16" xfId="45" applyFont="1" applyBorder="1" applyAlignment="1" applyProtection="1">
      <alignment horizontal="center" vertical="center" wrapText="1"/>
      <protection/>
    </xf>
    <xf numFmtId="0" fontId="17" fillId="45" borderId="32" xfId="62" applyFont="1" applyFill="1" applyBorder="1" applyAlignment="1" applyProtection="1">
      <alignment horizontal="center" vertical="center" wrapText="1"/>
      <protection hidden="1"/>
    </xf>
    <xf numFmtId="0" fontId="17" fillId="45" borderId="13" xfId="62" applyFont="1" applyFill="1" applyBorder="1" applyAlignment="1" applyProtection="1">
      <alignment horizontal="center" vertical="center" wrapText="1"/>
      <protection hidden="1"/>
    </xf>
    <xf numFmtId="0" fontId="17" fillId="45" borderId="13" xfId="62" applyFont="1" applyFill="1" applyBorder="1" applyAlignment="1" applyProtection="1">
      <alignment horizontal="center" vertical="center" textRotation="90" wrapText="1"/>
      <protection hidden="1"/>
    </xf>
    <xf numFmtId="174" fontId="17" fillId="45" borderId="13" xfId="62" applyNumberFormat="1" applyFont="1" applyFill="1" applyBorder="1" applyAlignment="1" applyProtection="1">
      <alignment horizontal="center" vertical="center" wrapText="1"/>
      <protection hidden="1"/>
    </xf>
    <xf numFmtId="0" fontId="17" fillId="37" borderId="13" xfId="61" applyFont="1" applyFill="1" applyBorder="1" applyAlignment="1" applyProtection="1">
      <alignment horizontal="center" vertical="center" wrapText="1"/>
      <protection hidden="1" locked="0"/>
    </xf>
    <xf numFmtId="0" fontId="17" fillId="37" borderId="16" xfId="61" applyFont="1" applyFill="1" applyBorder="1" applyAlignment="1" applyProtection="1">
      <alignment horizontal="center" vertical="center" wrapText="1"/>
      <protection hidden="1" locked="0"/>
    </xf>
    <xf numFmtId="0" fontId="6" fillId="38" borderId="17" xfId="62" applyFont="1" applyFill="1" applyBorder="1" applyAlignment="1" applyProtection="1">
      <alignment horizontal="center" vertical="center" wrapText="1"/>
      <protection hidden="1"/>
    </xf>
    <xf numFmtId="0" fontId="6" fillId="0" borderId="13" xfId="45" applyFont="1" applyBorder="1" applyAlignment="1" applyProtection="1">
      <alignment horizontal="center" vertical="center" wrapText="1"/>
      <protection/>
    </xf>
    <xf numFmtId="0" fontId="6" fillId="38" borderId="13" xfId="62" applyFont="1" applyFill="1" applyBorder="1" applyAlignment="1" applyProtection="1">
      <alignment horizontal="center" vertical="center" wrapText="1"/>
      <protection hidden="1"/>
    </xf>
    <xf numFmtId="9" fontId="6" fillId="38" borderId="17" xfId="70" applyNumberFormat="1" applyFont="1" applyFill="1" applyBorder="1" applyAlignment="1" applyProtection="1">
      <alignment horizontal="center" vertical="center" wrapText="1"/>
      <protection hidden="1"/>
    </xf>
    <xf numFmtId="14" fontId="6" fillId="0" borderId="13" xfId="51" applyNumberFormat="1" applyFont="1" applyFill="1" applyBorder="1" applyAlignment="1" applyProtection="1">
      <alignment horizontal="center" vertical="center" wrapText="1"/>
      <protection/>
    </xf>
    <xf numFmtId="0" fontId="6" fillId="54" borderId="17" xfId="62" applyFont="1" applyFill="1" applyBorder="1" applyAlignment="1" applyProtection="1">
      <alignment horizontal="center" vertical="center" wrapText="1"/>
      <protection hidden="1"/>
    </xf>
    <xf numFmtId="3" fontId="6" fillId="54" borderId="17" xfId="45" applyNumberFormat="1" applyFont="1" applyFill="1" applyBorder="1" applyAlignment="1" applyProtection="1">
      <alignment horizontal="center" vertical="center" wrapText="1"/>
      <protection/>
    </xf>
    <xf numFmtId="3" fontId="6" fillId="54" borderId="13" xfId="45" applyNumberFormat="1" applyFont="1" applyFill="1" applyBorder="1" applyAlignment="1" applyProtection="1">
      <alignment horizontal="center" vertical="center" wrapText="1"/>
      <protection/>
    </xf>
    <xf numFmtId="1" fontId="6" fillId="54" borderId="13" xfId="45" applyNumberFormat="1" applyFont="1" applyFill="1" applyBorder="1" applyAlignment="1" applyProtection="1">
      <alignment horizontal="center" vertical="center" wrapText="1"/>
      <protection/>
    </xf>
    <xf numFmtId="3" fontId="19" fillId="51" borderId="17" xfId="45" applyNumberFormat="1" applyFont="1" applyFill="1" applyBorder="1" applyAlignment="1" applyProtection="1">
      <alignment horizontal="center" vertical="center" wrapText="1"/>
      <protection/>
    </xf>
    <xf numFmtId="174" fontId="6" fillId="38" borderId="13" xfId="62" applyNumberFormat="1" applyFont="1" applyFill="1" applyBorder="1" applyAlignment="1" applyProtection="1">
      <alignment horizontal="center" vertical="center" wrapText="1"/>
      <protection hidden="1"/>
    </xf>
    <xf numFmtId="9" fontId="18" fillId="37" borderId="13" xfId="67" applyFont="1" applyFill="1" applyBorder="1" applyAlignment="1" applyProtection="1">
      <alignment horizontal="center" vertical="center" wrapText="1"/>
      <protection hidden="1" locked="0"/>
    </xf>
    <xf numFmtId="0" fontId="17" fillId="40" borderId="13" xfId="62" applyFont="1" applyFill="1" applyBorder="1" applyAlignment="1" applyProtection="1">
      <alignment horizontal="center" vertical="center" wrapText="1"/>
      <protection hidden="1" locked="0"/>
    </xf>
    <xf numFmtId="9" fontId="18" fillId="37" borderId="13" xfId="67" applyFont="1" applyFill="1" applyBorder="1" applyAlignment="1" applyProtection="1">
      <alignment horizontal="center" vertical="center" wrapText="1"/>
      <protection locked="0"/>
    </xf>
    <xf numFmtId="44" fontId="18" fillId="37" borderId="13" xfId="55" applyFont="1" applyFill="1" applyBorder="1" applyAlignment="1" applyProtection="1">
      <alignment horizontal="center" vertical="center" wrapText="1"/>
      <protection hidden="1" locked="0"/>
    </xf>
    <xf numFmtId="0" fontId="18" fillId="37" borderId="13" xfId="62" applyFont="1" applyFill="1" applyBorder="1" applyAlignment="1" applyProtection="1">
      <alignment horizontal="center" vertical="center" wrapText="1"/>
      <protection hidden="1" locked="0"/>
    </xf>
    <xf numFmtId="0" fontId="18" fillId="40" borderId="13" xfId="62" applyFont="1" applyFill="1" applyBorder="1" applyAlignment="1" applyProtection="1">
      <alignment horizontal="center" vertical="center" wrapText="1"/>
      <protection hidden="1" locked="0"/>
    </xf>
    <xf numFmtId="9" fontId="18" fillId="37" borderId="16" xfId="67" applyFont="1" applyFill="1" applyBorder="1" applyAlignment="1" applyProtection="1">
      <alignment horizontal="center" vertical="center" wrapText="1"/>
      <protection hidden="1" locked="0"/>
    </xf>
    <xf numFmtId="9" fontId="6" fillId="38" borderId="13" xfId="70" applyNumberFormat="1" applyFont="1" applyFill="1" applyBorder="1" applyAlignment="1" applyProtection="1">
      <alignment horizontal="center" vertical="center" wrapText="1"/>
      <protection hidden="1"/>
    </xf>
    <xf numFmtId="0" fontId="22" fillId="43" borderId="33" xfId="0" applyFont="1" applyFill="1" applyBorder="1" applyAlignment="1" applyProtection="1">
      <alignment vertical="center" wrapText="1"/>
      <protection/>
    </xf>
    <xf numFmtId="0" fontId="22" fillId="43" borderId="18" xfId="0" applyFont="1" applyFill="1" applyBorder="1" applyAlignment="1" applyProtection="1">
      <alignment vertical="center" wrapText="1"/>
      <protection/>
    </xf>
    <xf numFmtId="0" fontId="22" fillId="43" borderId="13" xfId="0" applyFont="1" applyFill="1" applyBorder="1" applyAlignment="1" applyProtection="1">
      <alignment horizontal="center" vertical="center" wrapText="1"/>
      <protection hidden="1"/>
    </xf>
    <xf numFmtId="0" fontId="6" fillId="0" borderId="25" xfId="62" applyFont="1" applyFill="1" applyBorder="1" applyAlignment="1" applyProtection="1">
      <alignment horizontal="center" vertical="center" wrapText="1"/>
      <protection hidden="1"/>
    </xf>
    <xf numFmtId="10" fontId="6" fillId="38" borderId="13" xfId="70" applyNumberFormat="1" applyFont="1" applyFill="1" applyBorder="1" applyAlignment="1" applyProtection="1">
      <alignment horizontal="center" vertical="center" wrapText="1"/>
      <protection hidden="1"/>
    </xf>
    <xf numFmtId="3" fontId="19" fillId="51" borderId="13" xfId="45" applyNumberFormat="1" applyFont="1" applyFill="1" applyBorder="1" applyAlignment="1" applyProtection="1">
      <alignment horizontal="center" vertical="center" wrapText="1"/>
      <protection/>
    </xf>
    <xf numFmtId="0" fontId="6" fillId="0" borderId="13" xfId="62" applyFont="1" applyFill="1" applyBorder="1" applyAlignment="1" applyProtection="1">
      <alignment horizontal="center" vertical="center" wrapText="1"/>
      <protection hidden="1"/>
    </xf>
    <xf numFmtId="0" fontId="6" fillId="47" borderId="13" xfId="61" applyFont="1" applyFill="1" applyBorder="1" applyAlignment="1" applyProtection="1">
      <alignment horizontal="center" vertical="center" wrapText="1"/>
      <protection hidden="1"/>
    </xf>
    <xf numFmtId="0" fontId="19" fillId="0" borderId="13" xfId="45" applyFont="1" applyFill="1" applyBorder="1" applyAlignment="1">
      <alignment horizontal="center" vertical="center" wrapText="1"/>
      <protection/>
    </xf>
    <xf numFmtId="9" fontId="19" fillId="0" borderId="13" xfId="67" applyFont="1" applyFill="1" applyBorder="1" applyAlignment="1">
      <alignment horizontal="center" vertical="center" wrapText="1"/>
    </xf>
    <xf numFmtId="0" fontId="19" fillId="0" borderId="13" xfId="61" applyFont="1" applyFill="1" applyBorder="1" applyAlignment="1" applyProtection="1">
      <alignment horizontal="center" vertical="center" wrapText="1"/>
      <protection hidden="1"/>
    </xf>
    <xf numFmtId="9" fontId="6" fillId="38" borderId="13" xfId="67" applyFont="1" applyFill="1" applyBorder="1" applyAlignment="1" applyProtection="1">
      <alignment horizontal="center" vertical="center" wrapText="1"/>
      <protection hidden="1"/>
    </xf>
    <xf numFmtId="0" fontId="6" fillId="38" borderId="13" xfId="62" applyFont="1" applyFill="1" applyBorder="1" applyAlignment="1" applyProtection="1">
      <alignment horizontal="center" vertical="center" wrapText="1"/>
      <protection hidden="1"/>
    </xf>
    <xf numFmtId="174" fontId="6" fillId="0" borderId="26" xfId="62" applyNumberFormat="1" applyFont="1" applyFill="1" applyBorder="1" applyAlignment="1" applyProtection="1">
      <alignment horizontal="center" vertical="center" wrapText="1"/>
      <protection hidden="1"/>
    </xf>
    <xf numFmtId="0" fontId="6" fillId="0" borderId="26" xfId="62" applyFont="1" applyFill="1" applyBorder="1" applyAlignment="1" applyProtection="1">
      <alignment horizontal="center" vertical="center" wrapText="1"/>
      <protection hidden="1"/>
    </xf>
    <xf numFmtId="9" fontId="18" fillId="37" borderId="26" xfId="67" applyFont="1" applyFill="1" applyBorder="1" applyAlignment="1" applyProtection="1">
      <alignment horizontal="center" vertical="center" wrapText="1"/>
      <protection hidden="1" locked="0"/>
    </xf>
    <xf numFmtId="9" fontId="18" fillId="37" borderId="26" xfId="67" applyFont="1" applyFill="1" applyBorder="1" applyAlignment="1" applyProtection="1">
      <alignment horizontal="center" vertical="center" wrapText="1"/>
      <protection locked="0"/>
    </xf>
    <xf numFmtId="44" fontId="18" fillId="37" borderId="26" xfId="55" applyFont="1" applyFill="1" applyBorder="1" applyAlignment="1" applyProtection="1">
      <alignment horizontal="center" vertical="center" wrapText="1"/>
      <protection hidden="1" locked="0"/>
    </xf>
    <xf numFmtId="0" fontId="18" fillId="37" borderId="26" xfId="62" applyFont="1" applyFill="1" applyBorder="1" applyAlignment="1" applyProtection="1">
      <alignment horizontal="center" vertical="center" wrapText="1"/>
      <protection hidden="1" locked="0"/>
    </xf>
    <xf numFmtId="0" fontId="18" fillId="40" borderId="26" xfId="62" applyFont="1" applyFill="1" applyBorder="1" applyAlignment="1" applyProtection="1">
      <alignment horizontal="center" vertical="center" wrapText="1"/>
      <protection hidden="1" locked="0"/>
    </xf>
    <xf numFmtId="9" fontId="18" fillId="37" borderId="29" xfId="67" applyFont="1" applyFill="1" applyBorder="1" applyAlignment="1" applyProtection="1">
      <alignment horizontal="center" vertical="center" wrapText="1"/>
      <protection hidden="1" locked="0"/>
    </xf>
    <xf numFmtId="0" fontId="6" fillId="38" borderId="26" xfId="62" applyFont="1" applyFill="1" applyBorder="1" applyAlignment="1" applyProtection="1">
      <alignment horizontal="center" vertical="center" wrapText="1"/>
      <protection hidden="1"/>
    </xf>
    <xf numFmtId="9" fontId="6" fillId="54" borderId="26" xfId="67" applyFont="1" applyFill="1" applyBorder="1" applyAlignment="1" applyProtection="1">
      <alignment horizontal="center" vertical="center" wrapText="1"/>
      <protection hidden="1"/>
    </xf>
    <xf numFmtId="0" fontId="6" fillId="54" borderId="26" xfId="47" applyNumberFormat="1" applyFont="1" applyFill="1" applyBorder="1" applyAlignment="1" applyProtection="1">
      <alignment horizontal="center" vertical="center" wrapText="1"/>
      <protection hidden="1"/>
    </xf>
    <xf numFmtId="9" fontId="19" fillId="0" borderId="13" xfId="45" applyNumberFormat="1" applyFont="1" applyFill="1" applyBorder="1" applyAlignment="1">
      <alignment horizontal="center" vertical="center" wrapText="1"/>
      <protection/>
    </xf>
    <xf numFmtId="14" fontId="6" fillId="0" borderId="26" xfId="51" applyNumberFormat="1" applyFont="1" applyFill="1" applyBorder="1" applyAlignment="1" applyProtection="1">
      <alignment horizontal="center" vertical="center" wrapText="1"/>
      <protection/>
    </xf>
    <xf numFmtId="174" fontId="6" fillId="0" borderId="13" xfId="62" applyNumberFormat="1" applyFont="1" applyFill="1" applyBorder="1" applyAlignment="1" applyProtection="1">
      <alignment horizontal="center" vertical="center" wrapText="1"/>
      <protection hidden="1"/>
    </xf>
    <xf numFmtId="9" fontId="6" fillId="38" borderId="13" xfId="61" applyNumberFormat="1" applyFont="1" applyFill="1" applyBorder="1" applyAlignment="1" applyProtection="1">
      <alignment horizontal="center" vertical="center" wrapText="1"/>
      <protection hidden="1"/>
    </xf>
    <xf numFmtId="0" fontId="6" fillId="0" borderId="13" xfId="45" applyFont="1" applyFill="1" applyBorder="1" applyAlignment="1">
      <alignment horizontal="center" vertical="center" wrapText="1"/>
      <protection/>
    </xf>
    <xf numFmtId="0" fontId="6" fillId="54" borderId="14" xfId="62" applyFont="1" applyFill="1" applyBorder="1" applyAlignment="1" applyProtection="1">
      <alignment horizontal="center" vertical="center" wrapText="1"/>
      <protection hidden="1"/>
    </xf>
    <xf numFmtId="1" fontId="6" fillId="38" borderId="13" xfId="47" applyNumberFormat="1" applyFont="1" applyFill="1" applyBorder="1" applyAlignment="1" applyProtection="1">
      <alignment horizontal="center" vertical="center" wrapText="1"/>
      <protection hidden="1"/>
    </xf>
    <xf numFmtId="0" fontId="6" fillId="0" borderId="13" xfId="61" applyFont="1" applyFill="1" applyBorder="1" applyAlignment="1" applyProtection="1">
      <alignment horizontal="center" vertical="center" wrapText="1"/>
      <protection hidden="1"/>
    </xf>
    <xf numFmtId="9" fontId="6" fillId="0" borderId="13" xfId="67" applyFont="1" applyFill="1" applyBorder="1" applyAlignment="1" applyProtection="1">
      <alignment horizontal="center" vertical="center" wrapText="1"/>
      <protection hidden="1"/>
    </xf>
    <xf numFmtId="9" fontId="18" fillId="55" borderId="13" xfId="67" applyFont="1" applyFill="1" applyBorder="1" applyAlignment="1" applyProtection="1">
      <alignment horizontal="center" vertical="center" wrapText="1"/>
      <protection hidden="1" locked="0"/>
    </xf>
    <xf numFmtId="9" fontId="18" fillId="55" borderId="13" xfId="67" applyFont="1" applyFill="1" applyBorder="1" applyAlignment="1" applyProtection="1">
      <alignment horizontal="center" vertical="center" wrapText="1"/>
      <protection locked="0"/>
    </xf>
    <xf numFmtId="44" fontId="18" fillId="55" borderId="13" xfId="55" applyFont="1" applyFill="1" applyBorder="1" applyAlignment="1" applyProtection="1">
      <alignment horizontal="center" vertical="center" wrapText="1"/>
      <protection hidden="1" locked="0"/>
    </xf>
    <xf numFmtId="0" fontId="18" fillId="55" borderId="13" xfId="62" applyFont="1" applyFill="1" applyBorder="1" applyAlignment="1" applyProtection="1">
      <alignment horizontal="center" vertical="center" wrapText="1"/>
      <protection hidden="1" locked="0"/>
    </xf>
    <xf numFmtId="0" fontId="18" fillId="56" borderId="13" xfId="62" applyFont="1" applyFill="1" applyBorder="1" applyAlignment="1" applyProtection="1">
      <alignment horizontal="center" vertical="center" wrapText="1"/>
      <protection hidden="1" locked="0"/>
    </xf>
    <xf numFmtId="9" fontId="18" fillId="55" borderId="16" xfId="67" applyFont="1" applyFill="1" applyBorder="1" applyAlignment="1" applyProtection="1">
      <alignment horizontal="center" vertical="center" wrapText="1"/>
      <protection hidden="1" locked="0"/>
    </xf>
    <xf numFmtId="0" fontId="22" fillId="50" borderId="26" xfId="45" applyFont="1" applyFill="1" applyBorder="1" applyAlignment="1" applyProtection="1">
      <alignment horizontal="center" vertical="center" wrapText="1"/>
      <protection/>
    </xf>
    <xf numFmtId="174" fontId="17" fillId="45" borderId="13" xfId="45" applyNumberFormat="1" applyFont="1" applyFill="1" applyBorder="1" applyAlignment="1" applyProtection="1">
      <alignment horizontal="center" vertical="center" wrapText="1"/>
      <protection/>
    </xf>
    <xf numFmtId="9" fontId="18" fillId="37" borderId="30" xfId="67" applyFont="1" applyFill="1" applyBorder="1" applyAlignment="1" applyProtection="1">
      <alignment horizontal="center" vertical="center" wrapText="1"/>
      <protection hidden="1" locked="0"/>
    </xf>
    <xf numFmtId="0" fontId="17" fillId="40" borderId="30" xfId="62" applyFont="1" applyFill="1" applyBorder="1" applyAlignment="1" applyProtection="1">
      <alignment horizontal="center" vertical="center" wrapText="1"/>
      <protection hidden="1" locked="0"/>
    </xf>
    <xf numFmtId="44" fontId="18" fillId="37" borderId="30" xfId="55" applyFont="1" applyFill="1" applyBorder="1" applyAlignment="1" applyProtection="1">
      <alignment horizontal="center" vertical="center" wrapText="1"/>
      <protection hidden="1" locked="0"/>
    </xf>
    <xf numFmtId="0" fontId="18" fillId="37" borderId="30" xfId="62" applyFont="1" applyFill="1" applyBorder="1" applyAlignment="1" applyProtection="1">
      <alignment horizontal="center" vertical="center" wrapText="1"/>
      <protection hidden="1" locked="0"/>
    </xf>
    <xf numFmtId="0" fontId="18" fillId="40" borderId="30" xfId="62" applyFont="1" applyFill="1" applyBorder="1" applyAlignment="1" applyProtection="1">
      <alignment horizontal="center" vertical="center" wrapText="1"/>
      <protection hidden="1" locked="0"/>
    </xf>
    <xf numFmtId="0" fontId="19" fillId="57" borderId="34" xfId="45" applyFont="1" applyFill="1" applyBorder="1" applyAlignment="1" applyProtection="1">
      <alignment horizontal="center" vertical="center" wrapText="1"/>
      <protection/>
    </xf>
    <xf numFmtId="0" fontId="22" fillId="57" borderId="30" xfId="45" applyFont="1" applyFill="1" applyBorder="1" applyAlignment="1" applyProtection="1">
      <alignment horizontal="center" vertical="center" wrapText="1"/>
      <protection/>
    </xf>
    <xf numFmtId="0" fontId="19" fillId="57" borderId="30" xfId="45" applyFont="1" applyFill="1" applyBorder="1" applyAlignment="1" applyProtection="1">
      <alignment horizontal="center" vertical="center" wrapText="1"/>
      <protection/>
    </xf>
    <xf numFmtId="0" fontId="19" fillId="0" borderId="0" xfId="0" applyFont="1" applyAlignment="1">
      <alignment horizontal="center"/>
    </xf>
    <xf numFmtId="9" fontId="17" fillId="45" borderId="13" xfId="67" applyFont="1" applyFill="1" applyBorder="1" applyAlignment="1" applyProtection="1">
      <alignment horizontal="center" vertical="center" wrapText="1"/>
      <protection/>
    </xf>
    <xf numFmtId="0" fontId="60" fillId="0" borderId="11" xfId="0" applyFont="1" applyBorder="1" applyAlignment="1">
      <alignment horizontal="center" vertical="center" wrapText="1"/>
    </xf>
    <xf numFmtId="0" fontId="63" fillId="0" borderId="0" xfId="0" applyFont="1" applyBorder="1" applyAlignment="1">
      <alignment horizontal="center" vertical="center" wrapText="1"/>
    </xf>
    <xf numFmtId="0" fontId="60" fillId="0" borderId="0" xfId="0" applyFont="1" applyBorder="1" applyAlignment="1">
      <alignment horizontal="center" vertical="center" wrapText="1"/>
    </xf>
    <xf numFmtId="1" fontId="63" fillId="0" borderId="0" xfId="54" applyNumberFormat="1" applyFont="1" applyBorder="1" applyAlignment="1">
      <alignment horizontal="center" vertical="center" wrapText="1"/>
    </xf>
    <xf numFmtId="0" fontId="66" fillId="0" borderId="0" xfId="0" applyFont="1" applyBorder="1" applyAlignment="1">
      <alignment horizontal="center" vertical="center" wrapText="1"/>
    </xf>
    <xf numFmtId="9" fontId="63" fillId="0" borderId="0" xfId="0" applyNumberFormat="1" applyFont="1" applyBorder="1" applyAlignment="1">
      <alignment horizontal="center" vertical="center" wrapText="1"/>
    </xf>
    <xf numFmtId="166" fontId="63" fillId="0" borderId="0" xfId="0" applyNumberFormat="1" applyFont="1" applyBorder="1" applyAlignment="1">
      <alignment horizontal="center" vertical="center" wrapText="1"/>
    </xf>
    <xf numFmtId="1" fontId="63" fillId="0" borderId="0" xfId="0" applyNumberFormat="1" applyFont="1" applyBorder="1" applyAlignment="1">
      <alignment horizontal="center" vertical="center" wrapText="1"/>
    </xf>
    <xf numFmtId="44" fontId="63" fillId="0" borderId="0" xfId="55" applyFont="1" applyBorder="1" applyAlignment="1">
      <alignment horizontal="center" vertical="center" wrapText="1"/>
    </xf>
    <xf numFmtId="171" fontId="63" fillId="0" borderId="0" xfId="0" applyNumberFormat="1" applyFont="1" applyBorder="1" applyAlignment="1">
      <alignment horizontal="center" vertical="center" wrapText="1"/>
    </xf>
    <xf numFmtId="0" fontId="60" fillId="0" borderId="0" xfId="45" applyFont="1" applyBorder="1" applyAlignment="1" applyProtection="1">
      <alignment horizontal="center" vertical="center" wrapText="1"/>
      <protection/>
    </xf>
    <xf numFmtId="0" fontId="60" fillId="0" borderId="10" xfId="45" applyFont="1" applyBorder="1" applyAlignment="1" applyProtection="1">
      <alignment horizontal="center" vertical="center" wrapText="1"/>
      <protection/>
    </xf>
    <xf numFmtId="0" fontId="60" fillId="0" borderId="0" xfId="0" applyFont="1" applyAlignment="1">
      <alignment horizontal="center" vertical="center" wrapText="1"/>
    </xf>
    <xf numFmtId="0" fontId="63" fillId="0" borderId="0" xfId="0" applyFont="1" applyAlignment="1">
      <alignment horizontal="center" vertical="center" wrapText="1"/>
    </xf>
    <xf numFmtId="0" fontId="60" fillId="0" borderId="11" xfId="45" applyFont="1" applyFill="1" applyBorder="1" applyAlignment="1">
      <alignment horizontal="center" vertical="center" wrapText="1"/>
      <protection/>
    </xf>
    <xf numFmtId="0" fontId="63" fillId="0" borderId="0" xfId="45" applyFont="1" applyFill="1" applyBorder="1" applyAlignment="1">
      <alignment horizontal="center" vertical="center" wrapText="1"/>
      <protection/>
    </xf>
    <xf numFmtId="0" fontId="60" fillId="0" borderId="0" xfId="45" applyFont="1" applyFill="1" applyBorder="1" applyAlignment="1">
      <alignment horizontal="center" vertical="center" wrapText="1"/>
      <protection/>
    </xf>
    <xf numFmtId="1" fontId="60" fillId="0" borderId="0" xfId="54" applyNumberFormat="1" applyFont="1" applyFill="1" applyBorder="1" applyAlignment="1" applyProtection="1">
      <alignment horizontal="center" vertical="center" wrapText="1"/>
      <protection/>
    </xf>
    <xf numFmtId="9" fontId="60" fillId="0" borderId="0" xfId="45" applyNumberFormat="1" applyFont="1" applyFill="1" applyBorder="1" applyAlignment="1">
      <alignment horizontal="center" vertical="center" wrapText="1"/>
      <protection/>
    </xf>
    <xf numFmtId="166" fontId="60" fillId="0" borderId="0" xfId="45" applyNumberFormat="1" applyFont="1" applyFill="1" applyBorder="1" applyAlignment="1">
      <alignment horizontal="center" vertical="center" wrapText="1"/>
      <protection/>
    </xf>
    <xf numFmtId="44" fontId="60" fillId="0" borderId="0" xfId="55" applyFont="1" applyFill="1" applyBorder="1" applyAlignment="1">
      <alignment horizontal="center" vertical="center" wrapText="1"/>
    </xf>
    <xf numFmtId="164" fontId="60" fillId="0" borderId="0" xfId="45" applyNumberFormat="1" applyFont="1" applyFill="1" applyBorder="1" applyAlignment="1">
      <alignment horizontal="center" vertical="center" wrapText="1"/>
      <protection/>
    </xf>
    <xf numFmtId="0" fontId="69" fillId="37" borderId="13" xfId="61" applyFont="1" applyFill="1" applyBorder="1" applyAlignment="1" applyProtection="1">
      <alignment horizontal="center" vertical="center" wrapText="1"/>
      <protection hidden="1" locked="0"/>
    </xf>
    <xf numFmtId="0" fontId="68" fillId="37" borderId="13" xfId="61" applyFont="1" applyFill="1" applyBorder="1" applyAlignment="1" applyProtection="1">
      <alignment horizontal="center" vertical="center" wrapText="1"/>
      <protection hidden="1" locked="0"/>
    </xf>
    <xf numFmtId="0" fontId="68" fillId="37" borderId="16" xfId="61" applyFont="1" applyFill="1" applyBorder="1" applyAlignment="1" applyProtection="1">
      <alignment horizontal="center" vertical="center" wrapText="1"/>
      <protection hidden="1" locked="0"/>
    </xf>
    <xf numFmtId="0" fontId="70" fillId="0" borderId="0" xfId="0" applyFont="1" applyAlignment="1">
      <alignment horizontal="center" vertical="center" wrapText="1"/>
    </xf>
    <xf numFmtId="0" fontId="73" fillId="36" borderId="13" xfId="0" applyFont="1" applyFill="1" applyBorder="1" applyAlignment="1">
      <alignment horizontal="center" vertical="center" wrapText="1"/>
    </xf>
    <xf numFmtId="9" fontId="73" fillId="36" borderId="13" xfId="71" applyFont="1" applyFill="1" applyBorder="1" applyAlignment="1">
      <alignment horizontal="center" vertical="center" wrapText="1"/>
    </xf>
    <xf numFmtId="14" fontId="73" fillId="36" borderId="13" xfId="50" applyNumberFormat="1" applyFont="1" applyFill="1" applyBorder="1" applyAlignment="1">
      <alignment horizontal="center" vertical="center" wrapText="1"/>
    </xf>
    <xf numFmtId="44" fontId="73" fillId="36" borderId="13" xfId="55" applyFont="1" applyFill="1" applyBorder="1" applyAlignment="1" applyProtection="1">
      <alignment horizontal="center" vertical="center" wrapText="1"/>
      <protection hidden="1"/>
    </xf>
    <xf numFmtId="171" fontId="73" fillId="36" borderId="13" xfId="61" applyNumberFormat="1" applyFont="1" applyFill="1" applyBorder="1" applyAlignment="1" applyProtection="1">
      <alignment horizontal="center" vertical="center" wrapText="1"/>
      <protection hidden="1"/>
    </xf>
    <xf numFmtId="0" fontId="74" fillId="37" borderId="13" xfId="62" applyFont="1" applyFill="1" applyBorder="1" applyAlignment="1" applyProtection="1">
      <alignment horizontal="center" vertical="center" wrapText="1"/>
      <protection hidden="1" locked="0"/>
    </xf>
    <xf numFmtId="0" fontId="74" fillId="37" borderId="13" xfId="45" applyFont="1" applyFill="1" applyBorder="1" applyAlignment="1" applyProtection="1">
      <alignment horizontal="center" vertical="center" wrapText="1"/>
      <protection locked="0"/>
    </xf>
    <xf numFmtId="0" fontId="74" fillId="37" borderId="16" xfId="62" applyFont="1" applyFill="1" applyBorder="1" applyAlignment="1" applyProtection="1">
      <alignment horizontal="center" vertical="center" wrapText="1"/>
      <protection hidden="1" locked="0"/>
    </xf>
    <xf numFmtId="0" fontId="75" fillId="36" borderId="0" xfId="0" applyFont="1" applyFill="1" applyAlignment="1">
      <alignment horizontal="center" vertical="center" wrapText="1"/>
    </xf>
    <xf numFmtId="0" fontId="73" fillId="0" borderId="13" xfId="0" applyFont="1" applyFill="1" applyBorder="1" applyAlignment="1">
      <alignment horizontal="center" vertical="center" wrapText="1"/>
    </xf>
    <xf numFmtId="9" fontId="73" fillId="0" borderId="13" xfId="71" applyFont="1" applyFill="1" applyBorder="1" applyAlignment="1">
      <alignment horizontal="center" vertical="center" wrapText="1"/>
    </xf>
    <xf numFmtId="44" fontId="73" fillId="0" borderId="13" xfId="55" applyFont="1" applyFill="1" applyBorder="1" applyAlignment="1" applyProtection="1">
      <alignment horizontal="center" vertical="center" wrapText="1"/>
      <protection hidden="1"/>
    </xf>
    <xf numFmtId="171" fontId="73" fillId="0" borderId="13" xfId="61" applyNumberFormat="1" applyFont="1" applyFill="1" applyBorder="1" applyAlignment="1" applyProtection="1">
      <alignment horizontal="center" vertical="center" wrapText="1"/>
      <protection hidden="1"/>
    </xf>
    <xf numFmtId="0" fontId="75" fillId="0" borderId="0" xfId="0" applyFont="1" applyFill="1" applyAlignment="1">
      <alignment horizontal="center" vertical="center" wrapText="1"/>
    </xf>
    <xf numFmtId="9" fontId="74" fillId="37" borderId="13" xfId="67" applyFont="1" applyFill="1" applyBorder="1" applyAlignment="1" applyProtection="1">
      <alignment horizontal="center" vertical="center" wrapText="1"/>
      <protection locked="0"/>
    </xf>
    <xf numFmtId="0" fontId="65" fillId="40" borderId="13" xfId="62" applyFont="1" applyFill="1" applyBorder="1" applyAlignment="1" applyProtection="1">
      <alignment horizontal="center" vertical="center" wrapText="1"/>
      <protection hidden="1" locked="0"/>
    </xf>
    <xf numFmtId="9" fontId="74" fillId="37" borderId="13" xfId="67" applyFont="1" applyFill="1" applyBorder="1" applyAlignment="1" applyProtection="1">
      <alignment horizontal="center" vertical="center" wrapText="1"/>
      <protection hidden="1" locked="0"/>
    </xf>
    <xf numFmtId="44" fontId="74" fillId="37" borderId="13" xfId="55" applyFont="1" applyFill="1" applyBorder="1" applyAlignment="1" applyProtection="1">
      <alignment horizontal="center" vertical="center" wrapText="1"/>
      <protection hidden="1" locked="0"/>
    </xf>
    <xf numFmtId="9" fontId="74" fillId="37" borderId="16" xfId="67" applyFont="1" applyFill="1" applyBorder="1" applyAlignment="1" applyProtection="1">
      <alignment horizontal="center" vertical="center" wrapText="1"/>
      <protection locked="0"/>
    </xf>
    <xf numFmtId="9" fontId="74" fillId="37" borderId="16" xfId="67" applyFont="1" applyFill="1" applyBorder="1" applyAlignment="1" applyProtection="1">
      <alignment horizontal="center" vertical="center" wrapText="1"/>
      <protection hidden="1" locked="0"/>
    </xf>
    <xf numFmtId="0" fontId="71" fillId="43" borderId="13" xfId="0" applyFont="1" applyFill="1" applyBorder="1" applyAlignment="1">
      <alignment horizontal="center" vertical="center" wrapText="1"/>
    </xf>
    <xf numFmtId="0" fontId="76" fillId="43" borderId="13" xfId="0" applyFont="1" applyFill="1" applyBorder="1" applyAlignment="1">
      <alignment horizontal="center" vertical="center" wrapText="1"/>
    </xf>
    <xf numFmtId="9" fontId="71" fillId="43" borderId="13" xfId="71" applyFont="1" applyFill="1" applyBorder="1" applyAlignment="1">
      <alignment horizontal="center" vertical="center" wrapText="1"/>
    </xf>
    <xf numFmtId="44" fontId="71" fillId="43" borderId="13" xfId="55" applyFont="1" applyFill="1" applyBorder="1" applyAlignment="1">
      <alignment horizontal="center" vertical="center" wrapText="1"/>
    </xf>
    <xf numFmtId="171" fontId="71" fillId="43" borderId="13" xfId="0" applyNumberFormat="1" applyFont="1" applyFill="1" applyBorder="1" applyAlignment="1">
      <alignment horizontal="center" vertical="center" wrapText="1"/>
    </xf>
    <xf numFmtId="9" fontId="74" fillId="37" borderId="13" xfId="45" applyNumberFormat="1" applyFont="1" applyFill="1" applyBorder="1" applyAlignment="1" applyProtection="1">
      <alignment horizontal="center" vertical="center" wrapText="1"/>
      <protection locked="0"/>
    </xf>
    <xf numFmtId="0" fontId="77" fillId="36" borderId="0" xfId="0" applyFont="1" applyFill="1" applyAlignment="1">
      <alignment horizontal="center" vertical="center" wrapText="1"/>
    </xf>
    <xf numFmtId="0" fontId="73" fillId="36" borderId="13" xfId="0" applyFont="1" applyFill="1" applyBorder="1" applyAlignment="1">
      <alignment horizontal="center" vertical="center" wrapText="1"/>
    </xf>
    <xf numFmtId="0" fontId="73" fillId="36" borderId="13" xfId="61" applyFont="1" applyFill="1" applyBorder="1" applyAlignment="1" applyProtection="1">
      <alignment horizontal="center" vertical="center" wrapText="1"/>
      <protection hidden="1"/>
    </xf>
    <xf numFmtId="0" fontId="74" fillId="40" borderId="13" xfId="62" applyFont="1" applyFill="1" applyBorder="1" applyAlignment="1" applyProtection="1">
      <alignment horizontal="center" vertical="center" wrapText="1"/>
      <protection hidden="1" locked="0"/>
    </xf>
    <xf numFmtId="0" fontId="73" fillId="36" borderId="13" xfId="61" applyFont="1" applyFill="1" applyBorder="1" applyAlignment="1" applyProtection="1">
      <alignment horizontal="center" vertical="center" wrapText="1"/>
      <protection hidden="1"/>
    </xf>
    <xf numFmtId="9" fontId="73" fillId="36" borderId="13" xfId="67" applyFont="1" applyFill="1" applyBorder="1" applyAlignment="1" applyProtection="1">
      <alignment horizontal="center" vertical="center" wrapText="1"/>
      <protection hidden="1"/>
    </xf>
    <xf numFmtId="14" fontId="73" fillId="36" borderId="13" xfId="50" applyNumberFormat="1" applyFont="1" applyFill="1" applyBorder="1" applyAlignment="1">
      <alignment horizontal="center" vertical="center" wrapText="1"/>
    </xf>
    <xf numFmtId="0" fontId="73" fillId="38" borderId="13" xfId="62" applyFont="1" applyFill="1" applyBorder="1" applyAlignment="1" applyProtection="1">
      <alignment horizontal="center" vertical="center" wrapText="1"/>
      <protection hidden="1"/>
    </xf>
    <xf numFmtId="0" fontId="73" fillId="0" borderId="13" xfId="45" applyFont="1" applyFill="1" applyBorder="1" applyAlignment="1">
      <alignment horizontal="center" vertical="center" wrapText="1"/>
      <protection/>
    </xf>
    <xf numFmtId="1" fontId="73" fillId="38" borderId="13" xfId="47" applyNumberFormat="1" applyFont="1" applyFill="1" applyBorder="1" applyAlignment="1" applyProtection="1">
      <alignment horizontal="center" vertical="center" wrapText="1"/>
      <protection hidden="1"/>
    </xf>
    <xf numFmtId="9" fontId="73" fillId="36" borderId="13" xfId="71" applyFont="1" applyFill="1" applyBorder="1" applyAlignment="1">
      <alignment horizontal="center" vertical="center" wrapText="1"/>
    </xf>
    <xf numFmtId="1" fontId="73" fillId="36" borderId="13" xfId="54" applyNumberFormat="1" applyFont="1" applyFill="1" applyBorder="1" applyAlignment="1" applyProtection="1">
      <alignment horizontal="center" vertical="center" wrapText="1"/>
      <protection hidden="1"/>
    </xf>
    <xf numFmtId="0" fontId="73" fillId="36" borderId="0" xfId="0" applyFont="1" applyFill="1" applyAlignment="1">
      <alignment horizontal="center" vertical="center" wrapText="1"/>
    </xf>
    <xf numFmtId="1" fontId="73" fillId="36" borderId="13" xfId="67" applyNumberFormat="1" applyFont="1" applyFill="1" applyBorder="1" applyAlignment="1">
      <alignment horizontal="center" vertical="center" wrapText="1"/>
    </xf>
    <xf numFmtId="0" fontId="77" fillId="0" borderId="0" xfId="0" applyFont="1" applyFill="1" applyAlignment="1">
      <alignment horizontal="center" vertical="center" wrapText="1"/>
    </xf>
    <xf numFmtId="1" fontId="71" fillId="43" borderId="13" xfId="0" applyNumberFormat="1" applyFont="1" applyFill="1" applyBorder="1" applyAlignment="1">
      <alignment horizontal="center" vertical="center" wrapText="1"/>
    </xf>
    <xf numFmtId="9" fontId="74" fillId="37" borderId="30" xfId="67" applyFont="1" applyFill="1" applyBorder="1" applyAlignment="1" applyProtection="1">
      <alignment horizontal="center" vertical="center" wrapText="1"/>
      <protection hidden="1" locked="0"/>
    </xf>
    <xf numFmtId="0" fontId="65" fillId="40" borderId="30" xfId="62" applyFont="1" applyFill="1" applyBorder="1" applyAlignment="1" applyProtection="1">
      <alignment horizontal="center" vertical="center" wrapText="1"/>
      <protection hidden="1" locked="0"/>
    </xf>
    <xf numFmtId="9" fontId="74" fillId="37" borderId="30" xfId="67" applyFont="1" applyFill="1" applyBorder="1" applyAlignment="1" applyProtection="1">
      <alignment horizontal="center" vertical="center" wrapText="1"/>
      <protection locked="0"/>
    </xf>
    <xf numFmtId="44" fontId="74" fillId="37" borderId="30" xfId="55" applyFont="1" applyFill="1" applyBorder="1" applyAlignment="1" applyProtection="1">
      <alignment horizontal="center" vertical="center" wrapText="1"/>
      <protection hidden="1" locked="0"/>
    </xf>
    <xf numFmtId="0" fontId="74" fillId="37" borderId="30" xfId="62" applyFont="1" applyFill="1" applyBorder="1" applyAlignment="1" applyProtection="1">
      <alignment horizontal="center" vertical="center" wrapText="1"/>
      <protection hidden="1" locked="0"/>
    </xf>
    <xf numFmtId="0" fontId="74" fillId="40" borderId="30" xfId="62" applyFont="1" applyFill="1" applyBorder="1" applyAlignment="1" applyProtection="1">
      <alignment horizontal="center" vertical="center" wrapText="1"/>
      <protection hidden="1" locked="0"/>
    </xf>
    <xf numFmtId="9" fontId="74" fillId="37" borderId="31" xfId="67" applyFont="1" applyFill="1" applyBorder="1" applyAlignment="1" applyProtection="1">
      <alignment horizontal="center" vertical="center" wrapText="1"/>
      <protection hidden="1" locked="0"/>
    </xf>
    <xf numFmtId="0" fontId="60" fillId="36" borderId="0" xfId="0" applyFont="1" applyFill="1" applyAlignment="1">
      <alignment horizontal="center" vertical="center" wrapText="1"/>
    </xf>
    <xf numFmtId="0" fontId="60" fillId="0" borderId="0" xfId="0" applyFont="1" applyAlignment="1">
      <alignment horizontal="center" vertical="center" wrapText="1"/>
    </xf>
    <xf numFmtId="0" fontId="60" fillId="0" borderId="0" xfId="0" applyFont="1" applyFill="1" applyBorder="1" applyAlignment="1">
      <alignment horizontal="center" vertical="center" wrapText="1"/>
    </xf>
    <xf numFmtId="0" fontId="66" fillId="0" borderId="0" xfId="0" applyFont="1" applyAlignment="1">
      <alignment horizontal="center" vertical="center" wrapText="1"/>
    </xf>
    <xf numFmtId="1" fontId="63" fillId="0" borderId="0" xfId="0" applyNumberFormat="1" applyFont="1" applyAlignment="1">
      <alignment horizontal="center" vertical="center" wrapText="1"/>
    </xf>
    <xf numFmtId="44" fontId="63" fillId="0" borderId="0" xfId="55" applyFont="1" applyAlignment="1">
      <alignment horizontal="center" vertical="center" wrapText="1"/>
    </xf>
    <xf numFmtId="171" fontId="63" fillId="0" borderId="0" xfId="0" applyNumberFormat="1" applyFont="1" applyAlignment="1">
      <alignment horizontal="center" vertical="center" wrapText="1"/>
    </xf>
    <xf numFmtId="0" fontId="60" fillId="36" borderId="0" xfId="0" applyFont="1" applyFill="1" applyAlignment="1">
      <alignment horizontal="center" vertical="center" wrapText="1"/>
    </xf>
    <xf numFmtId="44" fontId="60" fillId="0" borderId="0" xfId="55" applyFont="1" applyAlignment="1">
      <alignment horizontal="center" vertical="center" wrapText="1"/>
    </xf>
    <xf numFmtId="0" fontId="73" fillId="0" borderId="17" xfId="61" applyFont="1" applyFill="1" applyBorder="1" applyAlignment="1" applyProtection="1">
      <alignment horizontal="left" vertical="center" wrapText="1"/>
      <protection hidden="1"/>
    </xf>
    <xf numFmtId="171" fontId="17" fillId="44" borderId="35" xfId="61" applyNumberFormat="1" applyFont="1" applyFill="1" applyBorder="1" applyAlignment="1" applyProtection="1">
      <alignment horizontal="center" vertical="center" wrapText="1"/>
      <protection hidden="1" locked="0"/>
    </xf>
    <xf numFmtId="174" fontId="50" fillId="52" borderId="36" xfId="65" applyNumberFormat="1" applyFont="1" applyFill="1" applyBorder="1" applyAlignment="1">
      <alignment horizontal="center" vertical="center" wrapText="1"/>
      <protection/>
    </xf>
    <xf numFmtId="171" fontId="50" fillId="43" borderId="37" xfId="0" applyNumberFormat="1" applyFont="1" applyFill="1" applyBorder="1" applyAlignment="1" applyProtection="1">
      <alignment horizontal="center" vertical="center" wrapText="1"/>
      <protection hidden="1"/>
    </xf>
    <xf numFmtId="0" fontId="19" fillId="0" borderId="13" xfId="0" applyFont="1" applyBorder="1" applyAlignment="1" applyProtection="1">
      <alignment/>
      <protection locked="0"/>
    </xf>
    <xf numFmtId="0" fontId="18" fillId="37" borderId="13" xfId="45" applyFont="1" applyFill="1" applyBorder="1" applyAlignment="1" applyProtection="1">
      <alignment horizontal="center" vertical="center" wrapText="1"/>
      <protection locked="0"/>
    </xf>
    <xf numFmtId="44" fontId="18" fillId="37" borderId="13" xfId="55" applyFont="1" applyFill="1" applyBorder="1" applyAlignment="1" applyProtection="1">
      <alignment horizontal="center" vertical="center" wrapText="1"/>
      <protection locked="0"/>
    </xf>
    <xf numFmtId="9" fontId="80" fillId="37" borderId="17" xfId="67" applyFont="1" applyFill="1" applyBorder="1" applyAlignment="1" applyProtection="1">
      <alignment horizontal="center" vertical="center" wrapText="1"/>
      <protection hidden="1" locked="0"/>
    </xf>
    <xf numFmtId="0" fontId="80" fillId="40" borderId="13" xfId="62" applyFont="1" applyFill="1" applyBorder="1" applyAlignment="1" applyProtection="1">
      <alignment horizontal="center" vertical="center" wrapText="1"/>
      <protection hidden="1" locked="0"/>
    </xf>
    <xf numFmtId="9" fontId="80" fillId="37" borderId="13" xfId="67" applyFont="1" applyFill="1" applyBorder="1" applyAlignment="1" applyProtection="1">
      <alignment horizontal="center" vertical="center" wrapText="1"/>
      <protection hidden="1" locked="0"/>
    </xf>
    <xf numFmtId="9" fontId="80" fillId="37" borderId="13" xfId="67" applyFont="1" applyFill="1" applyBorder="1" applyAlignment="1" applyProtection="1">
      <alignment horizontal="center" vertical="center" wrapText="1"/>
      <protection locked="0"/>
    </xf>
    <xf numFmtId="44" fontId="80" fillId="37" borderId="13" xfId="55" applyFont="1" applyFill="1" applyBorder="1" applyAlignment="1" applyProtection="1">
      <alignment horizontal="center" vertical="center" wrapText="1"/>
      <protection hidden="1" locked="0"/>
    </xf>
    <xf numFmtId="0" fontId="80" fillId="37" borderId="13" xfId="45" applyFont="1" applyFill="1" applyBorder="1" applyAlignment="1" applyProtection="1">
      <alignment horizontal="center" vertical="center" wrapText="1"/>
      <protection locked="0"/>
    </xf>
    <xf numFmtId="0" fontId="80" fillId="37" borderId="13" xfId="62" applyFont="1" applyFill="1" applyBorder="1" applyAlignment="1" applyProtection="1">
      <alignment horizontal="center" vertical="center" wrapText="1"/>
      <protection hidden="1" locked="0"/>
    </xf>
    <xf numFmtId="0" fontId="79" fillId="0" borderId="0" xfId="0" applyFont="1" applyAlignment="1">
      <alignment/>
    </xf>
    <xf numFmtId="9" fontId="6" fillId="36" borderId="13" xfId="71" applyFont="1" applyFill="1" applyBorder="1" applyAlignment="1">
      <alignment horizontal="center" vertical="center" wrapText="1"/>
    </xf>
    <xf numFmtId="0" fontId="52" fillId="36" borderId="13" xfId="62" applyFont="1" applyFill="1" applyBorder="1" applyAlignment="1" applyProtection="1">
      <alignment horizontal="center" vertical="center" wrapText="1"/>
      <protection hidden="1" locked="0"/>
    </xf>
    <xf numFmtId="0" fontId="52" fillId="36" borderId="13" xfId="45" applyFont="1" applyFill="1" applyBorder="1" applyAlignment="1" applyProtection="1">
      <alignment horizontal="center" vertical="center" wrapText="1"/>
      <protection locked="0"/>
    </xf>
    <xf numFmtId="0" fontId="19" fillId="58" borderId="0" xfId="0" applyFont="1" applyFill="1" applyBorder="1" applyAlignment="1">
      <alignment horizontal="center" vertical="center" wrapText="1"/>
    </xf>
    <xf numFmtId="0" fontId="18" fillId="39" borderId="13" xfId="61" applyFont="1" applyFill="1" applyBorder="1" applyAlignment="1" applyProtection="1" quotePrefix="1">
      <alignment horizontal="center" vertical="center" wrapText="1"/>
      <protection hidden="1"/>
    </xf>
    <xf numFmtId="0" fontId="34" fillId="38" borderId="0" xfId="45" applyFont="1" applyFill="1" applyAlignment="1">
      <alignment horizontal="center" vertical="center" wrapText="1"/>
      <protection/>
    </xf>
    <xf numFmtId="0" fontId="19" fillId="0" borderId="38" xfId="45" applyFont="1" applyFill="1" applyBorder="1" applyAlignment="1">
      <alignment horizontal="center" vertical="center" wrapText="1"/>
      <protection/>
    </xf>
    <xf numFmtId="9" fontId="19" fillId="0" borderId="38" xfId="45" applyNumberFormat="1" applyFont="1" applyFill="1" applyBorder="1" applyAlignment="1">
      <alignment horizontal="center" vertical="center" wrapText="1"/>
      <protection/>
    </xf>
    <xf numFmtId="0" fontId="22" fillId="59" borderId="32" xfId="45" applyFont="1" applyFill="1" applyBorder="1" applyAlignment="1" applyProtection="1">
      <alignment horizontal="center" vertical="center" wrapText="1"/>
      <protection/>
    </xf>
    <xf numFmtId="0" fontId="22" fillId="59" borderId="13" xfId="45" applyFont="1" applyFill="1" applyBorder="1" applyAlignment="1" applyProtection="1">
      <alignment horizontal="center" vertical="center" wrapText="1"/>
      <protection/>
    </xf>
    <xf numFmtId="0" fontId="18" fillId="59" borderId="13" xfId="45" applyFont="1" applyFill="1" applyBorder="1" applyAlignment="1" applyProtection="1">
      <alignment horizontal="center" vertical="center" wrapText="1"/>
      <protection/>
    </xf>
    <xf numFmtId="0" fontId="18" fillId="59" borderId="16" xfId="45" applyFont="1" applyFill="1" applyBorder="1" applyAlignment="1" applyProtection="1">
      <alignment horizontal="center" vertical="center" wrapText="1"/>
      <protection/>
    </xf>
    <xf numFmtId="0" fontId="0" fillId="36" borderId="0" xfId="0" applyFill="1" applyAlignment="1">
      <alignment/>
    </xf>
    <xf numFmtId="0" fontId="17" fillId="45" borderId="39" xfId="62" applyFont="1" applyFill="1" applyBorder="1" applyAlignment="1" applyProtection="1">
      <alignment horizontal="center" vertical="center" wrapText="1"/>
      <protection hidden="1"/>
    </xf>
    <xf numFmtId="0" fontId="22" fillId="36" borderId="13" xfId="0" applyFont="1" applyFill="1" applyBorder="1" applyAlignment="1" applyProtection="1">
      <alignment horizontal="center" vertical="center" wrapText="1"/>
      <protection/>
    </xf>
    <xf numFmtId="0" fontId="22" fillId="36" borderId="33" xfId="0" applyFont="1" applyFill="1" applyBorder="1" applyAlignment="1" applyProtection="1">
      <alignment vertical="center" wrapText="1"/>
      <protection/>
    </xf>
    <xf numFmtId="0" fontId="22" fillId="36" borderId="19" xfId="0" applyFont="1" applyFill="1" applyBorder="1" applyAlignment="1" applyProtection="1">
      <alignment horizontal="center" vertical="center" wrapText="1"/>
      <protection hidden="1"/>
    </xf>
    <xf numFmtId="10" fontId="22" fillId="36" borderId="19" xfId="0" applyNumberFormat="1" applyFont="1" applyFill="1" applyBorder="1" applyAlignment="1" applyProtection="1">
      <alignment horizontal="center" vertical="center" wrapText="1"/>
      <protection hidden="1"/>
    </xf>
    <xf numFmtId="0" fontId="22" fillId="36" borderId="13" xfId="0" applyFont="1" applyFill="1" applyBorder="1" applyAlignment="1" applyProtection="1">
      <alignment horizontal="center" vertical="center" wrapText="1"/>
      <protection hidden="1"/>
    </xf>
    <xf numFmtId="9" fontId="18" fillId="36" borderId="13" xfId="67" applyFont="1" applyFill="1" applyBorder="1" applyAlignment="1" applyProtection="1">
      <alignment horizontal="center" vertical="center" wrapText="1"/>
      <protection hidden="1" locked="0"/>
    </xf>
    <xf numFmtId="0" fontId="17" fillId="53" borderId="13" xfId="62" applyFont="1" applyFill="1" applyBorder="1" applyAlignment="1" applyProtection="1">
      <alignment horizontal="center" vertical="center" wrapText="1"/>
      <protection hidden="1" locked="0"/>
    </xf>
    <xf numFmtId="9" fontId="18" fillId="36" borderId="13" xfId="67" applyFont="1" applyFill="1" applyBorder="1" applyAlignment="1" applyProtection="1">
      <alignment horizontal="center" vertical="center" wrapText="1"/>
      <protection locked="0"/>
    </xf>
    <xf numFmtId="44" fontId="18" fillId="36" borderId="13" xfId="55" applyFont="1" applyFill="1" applyBorder="1" applyAlignment="1" applyProtection="1">
      <alignment horizontal="center" vertical="center" wrapText="1"/>
      <protection hidden="1" locked="0"/>
    </xf>
    <xf numFmtId="0" fontId="18" fillId="36" borderId="13" xfId="62" applyFont="1" applyFill="1" applyBorder="1" applyAlignment="1" applyProtection="1">
      <alignment horizontal="center" vertical="center" wrapText="1"/>
      <protection hidden="1" locked="0"/>
    </xf>
    <xf numFmtId="0" fontId="18" fillId="53" borderId="13" xfId="62" applyFont="1" applyFill="1" applyBorder="1" applyAlignment="1" applyProtection="1">
      <alignment horizontal="center" vertical="center" wrapText="1"/>
      <protection hidden="1" locked="0"/>
    </xf>
    <xf numFmtId="9" fontId="18" fillId="36" borderId="16" xfId="67" applyFont="1" applyFill="1" applyBorder="1" applyAlignment="1" applyProtection="1">
      <alignment horizontal="center" vertical="center" wrapText="1"/>
      <protection hidden="1" locked="0"/>
    </xf>
    <xf numFmtId="0" fontId="20" fillId="0" borderId="0" xfId="0" applyFont="1" applyFill="1" applyAlignment="1">
      <alignment horizontal="center" vertical="center" wrapText="1"/>
    </xf>
    <xf numFmtId="0" fontId="22" fillId="43" borderId="40" xfId="0" applyFont="1" applyFill="1" applyBorder="1" applyAlignment="1" applyProtection="1">
      <alignment horizontal="center" vertical="center" wrapText="1"/>
      <protection locked="0"/>
    </xf>
    <xf numFmtId="0" fontId="19" fillId="36" borderId="13" xfId="0" applyFont="1" applyFill="1" applyBorder="1" applyAlignment="1" applyProtection="1">
      <alignment horizontal="center" vertical="center" wrapText="1"/>
      <protection locked="0"/>
    </xf>
    <xf numFmtId="171" fontId="73" fillId="36" borderId="13" xfId="61" applyNumberFormat="1" applyFont="1" applyFill="1" applyBorder="1" applyAlignment="1" applyProtection="1">
      <alignment horizontal="center" vertical="center" wrapText="1"/>
      <protection hidden="1"/>
    </xf>
    <xf numFmtId="43" fontId="43" fillId="0" borderId="0" xfId="47" applyFont="1" applyAlignment="1">
      <alignment/>
    </xf>
    <xf numFmtId="43" fontId="43" fillId="0" borderId="0" xfId="0" applyNumberFormat="1" applyFont="1" applyAlignment="1">
      <alignment/>
    </xf>
    <xf numFmtId="0" fontId="81" fillId="36" borderId="0" xfId="0" applyFont="1" applyFill="1" applyAlignment="1">
      <alignment/>
    </xf>
    <xf numFmtId="0" fontId="53" fillId="44" borderId="19" xfId="0" applyFont="1" applyFill="1" applyBorder="1" applyAlignment="1" applyProtection="1">
      <alignment horizontal="center" vertical="center" wrapText="1"/>
      <protection hidden="1"/>
    </xf>
    <xf numFmtId="171" fontId="0" fillId="36" borderId="0" xfId="0" applyNumberFormat="1" applyFill="1" applyAlignment="1">
      <alignment horizontal="center" vertical="center"/>
    </xf>
    <xf numFmtId="43" fontId="0" fillId="0" borderId="0" xfId="47" applyFont="1" applyAlignment="1">
      <alignment/>
    </xf>
    <xf numFmtId="0" fontId="83" fillId="0" borderId="0" xfId="0" applyFont="1" applyAlignment="1">
      <alignment/>
    </xf>
    <xf numFmtId="0" fontId="56" fillId="0" borderId="0" xfId="0" applyFont="1" applyBorder="1" applyAlignment="1" applyProtection="1">
      <alignment vertical="center" wrapText="1"/>
      <protection hidden="1"/>
    </xf>
    <xf numFmtId="0" fontId="56" fillId="0" borderId="19" xfId="0" applyFont="1" applyBorder="1" applyAlignment="1" applyProtection="1">
      <alignment vertical="center" wrapText="1"/>
      <protection hidden="1"/>
    </xf>
    <xf numFmtId="0" fontId="22" fillId="60" borderId="41" xfId="45" applyFont="1" applyFill="1" applyBorder="1" applyAlignment="1" applyProtection="1">
      <alignment horizontal="center" vertical="center" wrapText="1"/>
      <protection/>
    </xf>
    <xf numFmtId="0" fontId="19" fillId="0" borderId="13" xfId="45" applyFont="1" applyFill="1" applyBorder="1" applyAlignment="1" applyProtection="1">
      <alignment horizontal="center" vertical="center" wrapText="1"/>
      <protection/>
    </xf>
    <xf numFmtId="14" fontId="19" fillId="0" borderId="13" xfId="51" applyNumberFormat="1" applyFont="1" applyFill="1" applyBorder="1" applyAlignment="1" applyProtection="1">
      <alignment horizontal="center" vertical="center" wrapText="1"/>
      <protection/>
    </xf>
    <xf numFmtId="1" fontId="22" fillId="35" borderId="13" xfId="45" applyNumberFormat="1" applyFont="1" applyFill="1" applyBorder="1" applyAlignment="1" applyProtection="1">
      <alignment horizontal="center" vertical="center" wrapText="1"/>
      <protection/>
    </xf>
    <xf numFmtId="9" fontId="18" fillId="37" borderId="17" xfId="67" applyFont="1" applyFill="1" applyBorder="1" applyAlignment="1" applyProtection="1">
      <alignment horizontal="center" vertical="center" wrapText="1"/>
      <protection locked="0"/>
    </xf>
    <xf numFmtId="9" fontId="18" fillId="37" borderId="17" xfId="67" applyFont="1" applyFill="1" applyBorder="1" applyAlignment="1" applyProtection="1">
      <alignment horizontal="center" vertical="center" wrapText="1"/>
      <protection hidden="1" locked="0"/>
    </xf>
    <xf numFmtId="167" fontId="6" fillId="38" borderId="42" xfId="55" applyNumberFormat="1" applyFont="1" applyFill="1" applyBorder="1" applyAlignment="1" applyProtection="1">
      <alignment horizontal="center" vertical="center" wrapText="1"/>
      <protection hidden="1"/>
    </xf>
    <xf numFmtId="0" fontId="6" fillId="38" borderId="43" xfId="62" applyFont="1" applyFill="1" applyBorder="1" applyAlignment="1" applyProtection="1">
      <alignment horizontal="center" vertical="center" wrapText="1"/>
      <protection hidden="1"/>
    </xf>
    <xf numFmtId="0" fontId="6" fillId="38" borderId="16" xfId="62" applyFont="1" applyFill="1" applyBorder="1" applyAlignment="1" applyProtection="1">
      <alignment horizontal="center" vertical="center" wrapText="1"/>
      <protection hidden="1"/>
    </xf>
    <xf numFmtId="0" fontId="6" fillId="38" borderId="31" xfId="62" applyFont="1" applyFill="1" applyBorder="1" applyAlignment="1" applyProtection="1">
      <alignment horizontal="center" vertical="center" wrapText="1"/>
      <protection hidden="1"/>
    </xf>
    <xf numFmtId="0" fontId="22" fillId="50" borderId="10" xfId="45" applyFont="1" applyFill="1" applyBorder="1" applyAlignment="1" applyProtection="1">
      <alignment horizontal="center" vertical="center" wrapText="1"/>
      <protection/>
    </xf>
    <xf numFmtId="0" fontId="22" fillId="50" borderId="44" xfId="45" applyFont="1" applyFill="1" applyBorder="1" applyAlignment="1" applyProtection="1">
      <alignment horizontal="center" vertical="center" wrapText="1"/>
      <protection/>
    </xf>
    <xf numFmtId="0" fontId="22" fillId="50" borderId="45" xfId="45" applyFont="1" applyFill="1" applyBorder="1" applyAlignment="1" applyProtection="1">
      <alignment horizontal="center" vertical="center" wrapText="1"/>
      <protection/>
    </xf>
    <xf numFmtId="9" fontId="22" fillId="50" borderId="45" xfId="45" applyNumberFormat="1" applyFont="1" applyFill="1" applyBorder="1" applyAlignment="1" applyProtection="1">
      <alignment horizontal="center" vertical="center" wrapText="1"/>
      <protection/>
    </xf>
    <xf numFmtId="167" fontId="22" fillId="50" borderId="45" xfId="55" applyNumberFormat="1" applyFont="1" applyFill="1" applyBorder="1" applyAlignment="1" applyProtection="1">
      <alignment horizontal="center" vertical="center" wrapText="1"/>
      <protection/>
    </xf>
    <xf numFmtId="167" fontId="22" fillId="50" borderId="46" xfId="55" applyNumberFormat="1" applyFont="1" applyFill="1" applyBorder="1" applyAlignment="1" applyProtection="1">
      <alignment horizontal="center" vertical="center" wrapText="1"/>
      <protection/>
    </xf>
    <xf numFmtId="167" fontId="6" fillId="0" borderId="13" xfId="55" applyNumberFormat="1" applyFont="1" applyFill="1" applyBorder="1" applyAlignment="1" applyProtection="1">
      <alignment horizontal="center" vertical="center" wrapText="1"/>
      <protection hidden="1"/>
    </xf>
    <xf numFmtId="1" fontId="19" fillId="0" borderId="13" xfId="51" applyNumberFormat="1" applyFont="1" applyFill="1" applyBorder="1" applyAlignment="1" applyProtection="1">
      <alignment horizontal="center" vertical="center" wrapText="1"/>
      <protection hidden="1"/>
    </xf>
    <xf numFmtId="9" fontId="19" fillId="0" borderId="13" xfId="70" applyFont="1" applyFill="1" applyBorder="1" applyAlignment="1" applyProtection="1">
      <alignment horizontal="center" vertical="center" wrapText="1"/>
      <protection/>
    </xf>
    <xf numFmtId="1" fontId="19" fillId="0" borderId="17" xfId="51" applyNumberFormat="1" applyFont="1" applyFill="1" applyBorder="1" applyAlignment="1" applyProtection="1">
      <alignment horizontal="center" vertical="center" wrapText="1"/>
      <protection hidden="1"/>
    </xf>
    <xf numFmtId="0" fontId="19" fillId="0" borderId="17" xfId="45" applyFont="1" applyFill="1" applyBorder="1" applyAlignment="1" applyProtection="1">
      <alignment horizontal="center" vertical="center" wrapText="1"/>
      <protection/>
    </xf>
    <xf numFmtId="0" fontId="19" fillId="0" borderId="47" xfId="62" applyFont="1" applyFill="1" applyBorder="1" applyAlignment="1" applyProtection="1">
      <alignment horizontal="center" vertical="center" wrapText="1"/>
      <protection hidden="1"/>
    </xf>
    <xf numFmtId="0" fontId="19" fillId="0" borderId="19" xfId="45" applyFont="1" applyFill="1" applyBorder="1" applyAlignment="1" applyProtection="1">
      <alignment horizontal="center" vertical="center" wrapText="1"/>
      <protection/>
    </xf>
    <xf numFmtId="0" fontId="22" fillId="38" borderId="41" xfId="62" applyFont="1" applyFill="1" applyBorder="1" applyAlignment="1" applyProtection="1">
      <alignment horizontal="center" vertical="center" wrapText="1"/>
      <protection hidden="1"/>
    </xf>
    <xf numFmtId="0" fontId="22" fillId="43" borderId="48" xfId="0" applyFont="1" applyFill="1" applyBorder="1" applyAlignment="1" applyProtection="1">
      <alignment horizontal="center" vertical="center" wrapText="1"/>
      <protection locked="0"/>
    </xf>
    <xf numFmtId="0" fontId="22" fillId="43" borderId="49" xfId="0" applyFont="1" applyFill="1" applyBorder="1" applyAlignment="1" applyProtection="1">
      <alignment horizontal="center" vertical="center" wrapText="1"/>
      <protection locked="0"/>
    </xf>
    <xf numFmtId="0" fontId="22" fillId="43" borderId="50" xfId="0" applyFont="1" applyFill="1" applyBorder="1" applyAlignment="1" applyProtection="1">
      <alignment horizontal="center" vertical="center" wrapText="1"/>
      <protection locked="0"/>
    </xf>
    <xf numFmtId="9" fontId="18" fillId="43" borderId="50" xfId="67" applyFont="1" applyFill="1" applyBorder="1" applyAlignment="1" applyProtection="1">
      <alignment horizontal="center" vertical="center" wrapText="1"/>
      <protection locked="0"/>
    </xf>
    <xf numFmtId="0" fontId="22" fillId="43" borderId="51" xfId="0" applyFont="1" applyFill="1" applyBorder="1" applyAlignment="1" applyProtection="1">
      <alignment horizontal="center" vertical="center" wrapText="1"/>
      <protection locked="0"/>
    </xf>
    <xf numFmtId="1" fontId="22" fillId="43" borderId="0" xfId="0" applyNumberFormat="1" applyFont="1" applyFill="1" applyBorder="1" applyAlignment="1" applyProtection="1">
      <alignment horizontal="center" vertical="center" wrapText="1"/>
      <protection locked="0"/>
    </xf>
    <xf numFmtId="44" fontId="22" fillId="43" borderId="48" xfId="55" applyFont="1" applyFill="1" applyBorder="1" applyAlignment="1" applyProtection="1">
      <alignment horizontal="center" vertical="center" wrapText="1"/>
      <protection locked="0"/>
    </xf>
    <xf numFmtId="44" fontId="22" fillId="43" borderId="51" xfId="55" applyFont="1" applyFill="1" applyBorder="1" applyAlignment="1" applyProtection="1">
      <alignment horizontal="center" vertical="center" wrapText="1"/>
      <protection locked="0"/>
    </xf>
    <xf numFmtId="1" fontId="22" fillId="43" borderId="48" xfId="0" applyNumberFormat="1" applyFont="1" applyFill="1" applyBorder="1" applyAlignment="1" applyProtection="1">
      <alignment horizontal="center" vertical="center" wrapText="1"/>
      <protection locked="0"/>
    </xf>
    <xf numFmtId="44" fontId="22" fillId="43" borderId="50" xfId="55" applyFont="1" applyFill="1" applyBorder="1" applyAlignment="1" applyProtection="1">
      <alignment horizontal="center" vertical="center" wrapText="1"/>
      <protection locked="0"/>
    </xf>
    <xf numFmtId="44" fontId="22" fillId="43" borderId="0" xfId="55" applyFont="1" applyFill="1" applyBorder="1" applyAlignment="1" applyProtection="1">
      <alignment horizontal="center" vertical="center" wrapText="1"/>
      <protection locked="0"/>
    </xf>
    <xf numFmtId="1" fontId="22" fillId="43" borderId="50" xfId="0" applyNumberFormat="1" applyFont="1" applyFill="1" applyBorder="1" applyAlignment="1" applyProtection="1">
      <alignment horizontal="center" vertical="center" wrapText="1"/>
      <protection locked="0"/>
    </xf>
    <xf numFmtId="0" fontId="22" fillId="43" borderId="0" xfId="0" applyFont="1" applyFill="1" applyBorder="1" applyAlignment="1">
      <alignment horizontal="center" vertical="center" wrapText="1"/>
    </xf>
    <xf numFmtId="9" fontId="22" fillId="43" borderId="0" xfId="0" applyNumberFormat="1" applyFont="1" applyFill="1" applyBorder="1" applyAlignment="1">
      <alignment horizontal="center" vertical="center" wrapText="1"/>
    </xf>
    <xf numFmtId="9" fontId="22" fillId="43" borderId="0" xfId="67" applyFont="1" applyFill="1" applyBorder="1" applyAlignment="1">
      <alignment horizontal="center" vertical="center" wrapText="1"/>
    </xf>
    <xf numFmtId="0" fontId="22" fillId="43" borderId="10" xfId="0" applyFont="1" applyFill="1" applyBorder="1" applyAlignment="1">
      <alignment horizontal="center" vertical="center" wrapText="1"/>
    </xf>
    <xf numFmtId="0" fontId="22" fillId="43" borderId="5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36" borderId="13" xfId="0" applyFont="1" applyFill="1" applyBorder="1" applyAlignment="1" applyProtection="1">
      <alignment horizontal="center" vertical="center" wrapText="1"/>
      <protection locked="0"/>
    </xf>
    <xf numFmtId="0" fontId="6" fillId="36" borderId="13" xfId="61" applyFont="1" applyFill="1" applyBorder="1" applyAlignment="1" applyProtection="1">
      <alignment horizontal="center" vertical="center" wrapText="1"/>
      <protection hidden="1" locked="0"/>
    </xf>
    <xf numFmtId="9" fontId="6" fillId="36" borderId="13" xfId="67" applyFont="1" applyFill="1" applyBorder="1" applyAlignment="1" applyProtection="1">
      <alignment horizontal="center" vertical="center" wrapText="1"/>
      <protection hidden="1" locked="0"/>
    </xf>
    <xf numFmtId="0" fontId="6" fillId="0" borderId="13" xfId="0" applyFont="1" applyBorder="1" applyAlignment="1" applyProtection="1">
      <alignment horizontal="center" vertical="center" wrapText="1"/>
      <protection locked="0"/>
    </xf>
    <xf numFmtId="14" fontId="6" fillId="36" borderId="13" xfId="50" applyNumberFormat="1" applyFont="1" applyFill="1" applyBorder="1" applyAlignment="1" applyProtection="1">
      <alignment horizontal="center" vertical="center" wrapText="1"/>
      <protection locked="0"/>
    </xf>
    <xf numFmtId="0" fontId="19" fillId="35" borderId="13" xfId="0" applyNumberFormat="1" applyFont="1" applyFill="1" applyBorder="1" applyAlignment="1" applyProtection="1">
      <alignment horizontal="center" vertical="center" wrapText="1"/>
      <protection locked="0"/>
    </xf>
    <xf numFmtId="44" fontId="19" fillId="36" borderId="13" xfId="55" applyFont="1" applyFill="1" applyBorder="1" applyAlignment="1" applyProtection="1">
      <alignment horizontal="center" vertical="center" wrapText="1"/>
      <protection hidden="1" locked="0"/>
    </xf>
    <xf numFmtId="0" fontId="6" fillId="36" borderId="13" xfId="0" applyNumberFormat="1" applyFont="1" applyFill="1" applyBorder="1" applyAlignment="1" applyProtection="1">
      <alignment horizontal="center" vertical="center" wrapText="1"/>
      <protection locked="0"/>
    </xf>
    <xf numFmtId="1" fontId="6" fillId="36" borderId="13" xfId="0" applyNumberFormat="1" applyFont="1" applyFill="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13" xfId="61" applyFont="1" applyFill="1" applyBorder="1" applyAlignment="1" applyProtection="1">
      <alignment horizontal="center" vertical="center" wrapText="1"/>
      <protection hidden="1" locked="0"/>
    </xf>
    <xf numFmtId="9" fontId="6" fillId="0" borderId="13" xfId="67" applyFont="1" applyFill="1" applyBorder="1" applyAlignment="1" applyProtection="1">
      <alignment horizontal="center" vertical="center" wrapText="1"/>
      <protection hidden="1" locked="0"/>
    </xf>
    <xf numFmtId="0" fontId="6" fillId="0" borderId="13" xfId="61" applyFont="1" applyFill="1" applyBorder="1" applyAlignment="1" applyProtection="1">
      <alignment horizontal="center" vertical="center" wrapText="1"/>
      <protection hidden="1" locked="0"/>
    </xf>
    <xf numFmtId="14" fontId="6" fillId="0" borderId="13" xfId="50" applyNumberFormat="1" applyFont="1" applyFill="1" applyBorder="1" applyAlignment="1" applyProtection="1">
      <alignment horizontal="center" vertical="center" wrapText="1"/>
      <protection locked="0"/>
    </xf>
    <xf numFmtId="44" fontId="6" fillId="0" borderId="13" xfId="55" applyFont="1" applyFill="1" applyBorder="1" applyAlignment="1" applyProtection="1">
      <alignment horizontal="center" vertical="center" wrapText="1"/>
      <protection hidden="1" locked="0"/>
    </xf>
    <xf numFmtId="44" fontId="6" fillId="36" borderId="13" xfId="55" applyFont="1" applyFill="1" applyBorder="1" applyAlignment="1" applyProtection="1">
      <alignment horizontal="center" vertical="center" wrapText="1"/>
      <protection hidden="1" locked="0"/>
    </xf>
    <xf numFmtId="44" fontId="6" fillId="36" borderId="13" xfId="55" applyFont="1" applyFill="1" applyBorder="1" applyAlignment="1" applyProtection="1">
      <alignment horizontal="center" vertical="center" wrapText="1"/>
      <protection locked="0"/>
    </xf>
    <xf numFmtId="0" fontId="19" fillId="0" borderId="13" xfId="0" applyNumberFormat="1" applyFont="1" applyBorder="1" applyAlignment="1" applyProtection="1">
      <alignment horizontal="center" vertical="center" wrapText="1"/>
      <protection locked="0"/>
    </xf>
    <xf numFmtId="0" fontId="6" fillId="0" borderId="13" xfId="0" applyNumberFormat="1" applyFont="1" applyBorder="1" applyAlignment="1" applyProtection="1">
      <alignment horizontal="center" vertical="center" wrapText="1"/>
      <protection locked="0"/>
    </xf>
    <xf numFmtId="0" fontId="6" fillId="0" borderId="13" xfId="0" applyFont="1" applyBorder="1" applyAlignment="1">
      <alignment horizontal="center" vertical="center" wrapText="1"/>
    </xf>
    <xf numFmtId="9" fontId="6" fillId="0" borderId="13" xfId="67" applyFont="1" applyFill="1" applyBorder="1" applyAlignment="1" applyProtection="1">
      <alignment horizontal="center" vertical="center" wrapText="1"/>
      <protection locked="0"/>
    </xf>
    <xf numFmtId="43" fontId="19" fillId="35" borderId="13" xfId="47" applyFont="1" applyFill="1" applyBorder="1" applyAlignment="1" applyProtection="1">
      <alignment horizontal="center" vertical="center" wrapText="1"/>
      <protection locked="0"/>
    </xf>
    <xf numFmtId="173" fontId="19" fillId="35" borderId="13" xfId="47" applyNumberFormat="1" applyFont="1" applyFill="1" applyBorder="1" applyAlignment="1" applyProtection="1">
      <alignment horizontal="center" vertical="center" wrapText="1"/>
      <protection locked="0"/>
    </xf>
    <xf numFmtId="1" fontId="19" fillId="0" borderId="13" xfId="0" applyNumberFormat="1" applyFont="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locked="0"/>
    </xf>
    <xf numFmtId="9" fontId="6" fillId="0" borderId="13" xfId="67" applyFont="1" applyBorder="1" applyAlignment="1" applyProtection="1">
      <alignment horizontal="center" vertical="center" wrapText="1"/>
      <protection locked="0"/>
    </xf>
    <xf numFmtId="44" fontId="22" fillId="0" borderId="13" xfId="55" applyFont="1" applyFill="1" applyBorder="1" applyAlignment="1" applyProtection="1">
      <alignment horizontal="center" vertical="center" wrapText="1"/>
      <protection locked="0"/>
    </xf>
    <xf numFmtId="9" fontId="19" fillId="36" borderId="13" xfId="0" applyNumberFormat="1" applyFont="1" applyFill="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1" fontId="6" fillId="36" borderId="13" xfId="61" applyNumberFormat="1" applyFont="1" applyFill="1" applyBorder="1" applyAlignment="1" applyProtection="1">
      <alignment horizontal="center" vertical="center" wrapText="1"/>
      <protection hidden="1" locked="0"/>
    </xf>
    <xf numFmtId="0" fontId="6" fillId="0" borderId="13" xfId="45" applyFont="1" applyFill="1" applyBorder="1" applyAlignment="1" applyProtection="1">
      <alignment horizontal="center" vertical="center" wrapText="1"/>
      <protection locked="0"/>
    </xf>
    <xf numFmtId="44" fontId="10" fillId="36" borderId="13" xfId="55" applyFont="1" applyFill="1" applyBorder="1" applyAlignment="1" applyProtection="1">
      <alignment horizontal="center" vertical="center" wrapText="1"/>
      <protection hidden="1" locked="0"/>
    </xf>
    <xf numFmtId="0" fontId="9" fillId="36" borderId="13" xfId="61" applyFont="1" applyFill="1" applyBorder="1" applyAlignment="1" applyProtection="1">
      <alignment horizontal="center" vertical="center" wrapText="1"/>
      <protection hidden="1" locked="0"/>
    </xf>
    <xf numFmtId="9" fontId="9" fillId="36" borderId="13" xfId="67" applyFont="1" applyFill="1" applyBorder="1" applyAlignment="1" applyProtection="1">
      <alignment horizontal="center" vertical="center" wrapText="1"/>
      <protection hidden="1" locked="0"/>
    </xf>
    <xf numFmtId="14" fontId="9" fillId="36" borderId="13" xfId="50" applyNumberFormat="1" applyFont="1" applyFill="1" applyBorder="1" applyAlignment="1" applyProtection="1">
      <alignment horizontal="center" vertical="center" wrapText="1"/>
      <protection locked="0"/>
    </xf>
    <xf numFmtId="9" fontId="6" fillId="36" borderId="13" xfId="67" applyFont="1" applyFill="1" applyBorder="1" applyAlignment="1" applyProtection="1">
      <alignment horizontal="center" vertical="center" wrapText="1"/>
      <protection locked="0"/>
    </xf>
    <xf numFmtId="44" fontId="10" fillId="0" borderId="13" xfId="55" applyFont="1" applyFill="1" applyBorder="1" applyAlignment="1" applyProtection="1">
      <alignment horizontal="center" vertical="center" wrapText="1"/>
      <protection hidden="1" locked="0"/>
    </xf>
    <xf numFmtId="1" fontId="6" fillId="0" borderId="13" xfId="67" applyNumberFormat="1" applyFont="1" applyFill="1" applyBorder="1" applyAlignment="1" applyProtection="1">
      <alignment horizontal="center" vertical="center" wrapText="1"/>
      <protection hidden="1" locked="0"/>
    </xf>
    <xf numFmtId="0" fontId="6" fillId="35" borderId="13" xfId="0" applyFont="1" applyFill="1" applyBorder="1" applyAlignment="1" applyProtection="1">
      <alignment horizontal="center" vertical="center" wrapText="1"/>
      <protection locked="0"/>
    </xf>
    <xf numFmtId="1" fontId="6" fillId="35" borderId="13" xfId="67" applyNumberFormat="1" applyFont="1" applyFill="1" applyBorder="1" applyAlignment="1" applyProtection="1">
      <alignment horizontal="center" vertical="center" wrapText="1"/>
      <protection locked="0"/>
    </xf>
    <xf numFmtId="0" fontId="6" fillId="36" borderId="13" xfId="45" applyFont="1" applyFill="1" applyBorder="1" applyAlignment="1" applyProtection="1">
      <alignment horizontal="center" vertical="center" wrapText="1"/>
      <protection locked="0"/>
    </xf>
    <xf numFmtId="0" fontId="6" fillId="38" borderId="13" xfId="62" applyFont="1" applyFill="1" applyBorder="1" applyAlignment="1" applyProtection="1">
      <alignment horizontal="center" vertical="center" wrapText="1"/>
      <protection hidden="1" locked="0"/>
    </xf>
    <xf numFmtId="14" fontId="6" fillId="0" borderId="13" xfId="50" applyNumberFormat="1" applyFont="1" applyFill="1" applyBorder="1" applyAlignment="1" applyProtection="1">
      <alignment horizontal="center" vertical="center" wrapText="1"/>
      <protection locked="0"/>
    </xf>
    <xf numFmtId="44" fontId="6" fillId="0" borderId="13" xfId="55" applyFont="1" applyFill="1" applyBorder="1" applyAlignment="1" applyProtection="1">
      <alignment horizontal="center" vertical="center"/>
      <protection locked="0"/>
    </xf>
    <xf numFmtId="44" fontId="6" fillId="0" borderId="13" xfId="55" applyFont="1" applyBorder="1" applyAlignment="1" applyProtection="1">
      <alignment horizontal="center" vertical="center"/>
      <protection locked="0"/>
    </xf>
    <xf numFmtId="0" fontId="6" fillId="38" borderId="13" xfId="61" applyFont="1" applyFill="1" applyBorder="1" applyAlignment="1" applyProtection="1">
      <alignment horizontal="center" vertical="center" wrapText="1"/>
      <protection hidden="1"/>
    </xf>
    <xf numFmtId="9" fontId="6" fillId="0" borderId="13" xfId="67" applyFont="1" applyFill="1" applyBorder="1" applyAlignment="1" applyProtection="1">
      <alignment horizontal="center" vertical="center" wrapText="1"/>
      <protection/>
    </xf>
    <xf numFmtId="1" fontId="6" fillId="38" borderId="13" xfId="47" applyNumberFormat="1" applyFont="1" applyFill="1" applyBorder="1" applyAlignment="1" applyProtection="1">
      <alignment horizontal="center" vertical="center" wrapText="1"/>
      <protection hidden="1"/>
    </xf>
    <xf numFmtId="0" fontId="6" fillId="35" borderId="13" xfId="61" applyFont="1" applyFill="1" applyBorder="1" applyAlignment="1" applyProtection="1">
      <alignment horizontal="center" vertical="center" wrapText="1"/>
      <protection hidden="1" locked="0"/>
    </xf>
    <xf numFmtId="9" fontId="6" fillId="38" borderId="13" xfId="67" applyFont="1" applyFill="1" applyBorder="1" applyAlignment="1" applyProtection="1">
      <alignment horizontal="center" vertical="center" wrapText="1"/>
      <protection hidden="1"/>
    </xf>
    <xf numFmtId="0" fontId="9" fillId="36" borderId="13" xfId="45" applyFont="1" applyFill="1" applyBorder="1" applyAlignment="1" applyProtection="1">
      <alignment horizontal="center" vertical="center" wrapText="1"/>
      <protection locked="0"/>
    </xf>
    <xf numFmtId="171" fontId="38" fillId="0" borderId="0" xfId="0" applyNumberFormat="1" applyFont="1" applyFill="1" applyAlignment="1" applyProtection="1">
      <alignment horizontal="center" vertical="center"/>
      <protection locked="0"/>
    </xf>
    <xf numFmtId="49" fontId="19" fillId="0" borderId="53" xfId="0" applyNumberFormat="1" applyFont="1" applyFill="1" applyBorder="1" applyAlignment="1">
      <alignment horizontal="center" vertical="center" wrapText="1"/>
    </xf>
    <xf numFmtId="0" fontId="19" fillId="0" borderId="53" xfId="0" applyFont="1" applyFill="1" applyBorder="1" applyAlignment="1">
      <alignment horizontal="center" vertical="center" wrapText="1"/>
    </xf>
    <xf numFmtId="0" fontId="6" fillId="36" borderId="53" xfId="61" applyFont="1" applyFill="1" applyBorder="1" applyAlignment="1" applyProtection="1">
      <alignment horizontal="center" vertical="center" wrapText="1"/>
      <protection hidden="1"/>
    </xf>
    <xf numFmtId="0" fontId="6" fillId="36" borderId="14" xfId="61" applyFont="1" applyFill="1" applyBorder="1" applyAlignment="1" applyProtection="1">
      <alignment horizontal="center" vertical="center" wrapText="1"/>
      <protection hidden="1"/>
    </xf>
    <xf numFmtId="0" fontId="6" fillId="0" borderId="53" xfId="0" applyFont="1" applyFill="1" applyBorder="1" applyAlignment="1">
      <alignment horizontal="center" vertical="center" wrapText="1"/>
    </xf>
    <xf numFmtId="0" fontId="6" fillId="0" borderId="53" xfId="61" applyFont="1" applyFill="1" applyBorder="1" applyAlignment="1" applyProtection="1">
      <alignment horizontal="center" vertical="center" wrapText="1"/>
      <protection hidden="1"/>
    </xf>
    <xf numFmtId="0" fontId="19" fillId="36" borderId="53" xfId="61" applyFont="1" applyFill="1" applyBorder="1" applyAlignment="1" applyProtection="1">
      <alignment horizontal="center" vertical="center" wrapText="1"/>
      <protection hidden="1"/>
    </xf>
    <xf numFmtId="171" fontId="22" fillId="43" borderId="0" xfId="0" applyNumberFormat="1" applyFont="1" applyFill="1" applyBorder="1" applyAlignment="1">
      <alignment horizontal="center" vertical="center" wrapText="1"/>
    </xf>
    <xf numFmtId="9" fontId="6" fillId="36" borderId="13" xfId="67" applyFont="1" applyFill="1" applyBorder="1" applyAlignment="1" applyProtection="1">
      <alignment horizontal="center" vertical="center" wrapText="1"/>
      <protection hidden="1"/>
    </xf>
    <xf numFmtId="14" fontId="6" fillId="0" borderId="13" xfId="0" applyNumberFormat="1" applyFont="1" applyBorder="1" applyAlignment="1">
      <alignment horizontal="center" vertical="center" wrapText="1"/>
    </xf>
    <xf numFmtId="1" fontId="6" fillId="35" borderId="13" xfId="61" applyNumberFormat="1" applyFont="1" applyFill="1" applyBorder="1" applyAlignment="1" applyProtection="1">
      <alignment horizontal="center" vertical="center" wrapText="1"/>
      <protection hidden="1"/>
    </xf>
    <xf numFmtId="1" fontId="6" fillId="36" borderId="13" xfId="61" applyNumberFormat="1" applyFont="1" applyFill="1" applyBorder="1" applyAlignment="1" applyProtection="1">
      <alignment horizontal="center" vertical="center" wrapText="1"/>
      <protection hidden="1"/>
    </xf>
    <xf numFmtId="9" fontId="6" fillId="35" borderId="13" xfId="67" applyFont="1" applyFill="1" applyBorder="1" applyAlignment="1" applyProtection="1">
      <alignment horizontal="center" vertical="center" wrapText="1"/>
      <protection hidden="1"/>
    </xf>
    <xf numFmtId="1" fontId="36" fillId="35" borderId="13" xfId="67" applyNumberFormat="1" applyFont="1" applyFill="1" applyBorder="1" applyAlignment="1" applyProtection="1">
      <alignment horizontal="center" vertical="center" wrapText="1"/>
      <protection hidden="1"/>
    </xf>
    <xf numFmtId="1" fontId="36" fillId="35" borderId="13" xfId="61" applyNumberFormat="1" applyFont="1" applyFill="1" applyBorder="1" applyAlignment="1" applyProtection="1">
      <alignment horizontal="center" vertical="center" wrapText="1"/>
      <protection hidden="1"/>
    </xf>
    <xf numFmtId="1" fontId="19" fillId="0" borderId="13" xfId="47" applyNumberFormat="1" applyFont="1" applyBorder="1" applyAlignment="1">
      <alignment horizontal="center" vertical="center" wrapText="1"/>
    </xf>
    <xf numFmtId="0" fontId="22" fillId="43" borderId="13" xfId="0" applyFont="1" applyFill="1" applyBorder="1" applyAlignment="1">
      <alignment horizontal="center" vertical="center" wrapText="1"/>
    </xf>
    <xf numFmtId="9" fontId="22" fillId="43" borderId="13" xfId="0" applyNumberFormat="1" applyFont="1" applyFill="1" applyBorder="1" applyAlignment="1">
      <alignment horizontal="center" vertical="center" wrapText="1"/>
    </xf>
    <xf numFmtId="171" fontId="22" fillId="43" borderId="13" xfId="0" applyNumberFormat="1" applyFont="1" applyFill="1" applyBorder="1" applyAlignment="1">
      <alignment horizontal="center" vertical="center" wrapText="1"/>
    </xf>
    <xf numFmtId="9" fontId="6" fillId="36" borderId="13" xfId="61" applyNumberFormat="1" applyFont="1" applyFill="1" applyBorder="1" applyAlignment="1" applyProtection="1">
      <alignment horizontal="center" vertical="center" wrapText="1"/>
      <protection hidden="1"/>
    </xf>
    <xf numFmtId="14" fontId="6" fillId="0" borderId="13" xfId="50" applyNumberFormat="1" applyFont="1" applyFill="1" applyBorder="1" applyAlignment="1">
      <alignment horizontal="center" vertical="center" wrapText="1"/>
    </xf>
    <xf numFmtId="171" fontId="6" fillId="0" borderId="13" xfId="61" applyNumberFormat="1" applyFont="1" applyFill="1" applyBorder="1" applyAlignment="1" applyProtection="1">
      <alignment horizontal="center" vertical="center" wrapText="1"/>
      <protection hidden="1"/>
    </xf>
    <xf numFmtId="49" fontId="6" fillId="0" borderId="13" xfId="0" applyNumberFormat="1" applyFont="1" applyFill="1" applyBorder="1" applyAlignment="1">
      <alignment horizontal="center" vertical="center" wrapText="1"/>
    </xf>
    <xf numFmtId="9" fontId="6" fillId="35" borderId="13" xfId="67" applyFont="1" applyFill="1" applyBorder="1" applyAlignment="1" applyProtection="1">
      <alignment vertical="center" wrapText="1"/>
      <protection hidden="1"/>
    </xf>
    <xf numFmtId="1" fontId="6" fillId="0" borderId="13" xfId="67" applyNumberFormat="1" applyFont="1" applyFill="1" applyBorder="1" applyAlignment="1" applyProtection="1">
      <alignment horizontal="center" vertical="center" wrapText="1"/>
      <protection hidden="1"/>
    </xf>
    <xf numFmtId="0" fontId="19" fillId="35" borderId="13" xfId="0" applyNumberFormat="1" applyFont="1" applyFill="1" applyBorder="1" applyAlignment="1">
      <alignment horizontal="center" vertical="center" wrapText="1"/>
    </xf>
    <xf numFmtId="1" fontId="19" fillId="35" borderId="13" xfId="67" applyNumberFormat="1" applyFont="1" applyFill="1" applyBorder="1" applyAlignment="1">
      <alignment horizontal="center" vertical="center" wrapText="1"/>
    </xf>
    <xf numFmtId="0" fontId="6" fillId="0" borderId="13" xfId="67" applyNumberFormat="1" applyFont="1" applyFill="1" applyBorder="1" applyAlignment="1" applyProtection="1">
      <alignment horizontal="center" vertical="center" wrapText="1"/>
      <protection hidden="1"/>
    </xf>
    <xf numFmtId="9" fontId="6" fillId="36" borderId="13" xfId="67" applyFont="1" applyFill="1" applyBorder="1" applyAlignment="1">
      <alignment horizontal="center" vertical="center" wrapText="1"/>
    </xf>
    <xf numFmtId="14" fontId="6" fillId="36" borderId="13" xfId="61" applyNumberFormat="1" applyFont="1" applyFill="1" applyBorder="1" applyAlignment="1" applyProtection="1">
      <alignment horizontal="center" vertical="center" wrapText="1"/>
      <protection hidden="1"/>
    </xf>
    <xf numFmtId="0" fontId="20" fillId="36" borderId="13" xfId="0" applyFont="1" applyFill="1" applyBorder="1" applyAlignment="1">
      <alignment horizontal="center" vertical="center" wrapText="1"/>
    </xf>
    <xf numFmtId="14" fontId="6" fillId="0" borderId="13" xfId="61" applyNumberFormat="1" applyFont="1" applyFill="1" applyBorder="1" applyAlignment="1" applyProtection="1">
      <alignment horizontal="center" vertical="center" wrapText="1"/>
      <protection hidden="1"/>
    </xf>
    <xf numFmtId="9" fontId="19" fillId="35" borderId="13" xfId="67" applyFont="1" applyFill="1" applyBorder="1" applyAlignment="1">
      <alignment horizontal="center" vertical="center" wrapText="1"/>
    </xf>
    <xf numFmtId="1" fontId="6" fillId="0" borderId="13" xfId="47" applyNumberFormat="1" applyFont="1" applyFill="1" applyBorder="1" applyAlignment="1" applyProtection="1">
      <alignment horizontal="center" vertical="center" wrapText="1"/>
      <protection hidden="1"/>
    </xf>
    <xf numFmtId="0" fontId="6" fillId="35" borderId="13" xfId="61" applyFont="1" applyFill="1" applyBorder="1" applyAlignment="1" applyProtection="1">
      <alignment horizontal="center" vertical="center" wrapText="1"/>
      <protection hidden="1"/>
    </xf>
    <xf numFmtId="0" fontId="6" fillId="35" borderId="13" xfId="67" applyNumberFormat="1" applyFont="1" applyFill="1" applyBorder="1" applyAlignment="1" applyProtection="1">
      <alignment horizontal="center" vertical="center" wrapText="1"/>
      <protection hidden="1"/>
    </xf>
    <xf numFmtId="171" fontId="19" fillId="36" borderId="13" xfId="61" applyNumberFormat="1" applyFont="1" applyFill="1" applyBorder="1" applyAlignment="1" applyProtection="1">
      <alignment horizontal="center" vertical="center" wrapText="1"/>
      <protection hidden="1"/>
    </xf>
    <xf numFmtId="3" fontId="19" fillId="35" borderId="13" xfId="0" applyNumberFormat="1" applyFont="1" applyFill="1" applyBorder="1" applyAlignment="1">
      <alignment horizontal="center" vertical="center" wrapText="1"/>
    </xf>
    <xf numFmtId="174" fontId="6" fillId="38" borderId="13" xfId="61" applyNumberFormat="1" applyFont="1" applyFill="1" applyBorder="1" applyAlignment="1" applyProtection="1">
      <alignment horizontal="center" vertical="center" wrapText="1"/>
      <protection hidden="1"/>
    </xf>
    <xf numFmtId="0" fontId="47" fillId="61" borderId="13" xfId="65" applyFont="1" applyFill="1" applyBorder="1" applyAlignment="1">
      <alignment horizontal="center" vertical="center" wrapText="1"/>
      <protection/>
    </xf>
    <xf numFmtId="0" fontId="47" fillId="0" borderId="13" xfId="65" applyFont="1" applyBorder="1" applyAlignment="1">
      <alignment horizontal="center" vertical="center" wrapText="1"/>
      <protection/>
    </xf>
    <xf numFmtId="9" fontId="47" fillId="0" borderId="13" xfId="65" applyNumberFormat="1" applyFont="1" applyBorder="1" applyAlignment="1">
      <alignment horizontal="center" vertical="center" wrapText="1"/>
      <protection/>
    </xf>
    <xf numFmtId="14" fontId="47" fillId="36" borderId="13" xfId="65" applyNumberFormat="1" applyFont="1" applyFill="1" applyBorder="1" applyAlignment="1">
      <alignment horizontal="center" vertical="center" wrapText="1"/>
      <protection/>
    </xf>
    <xf numFmtId="9" fontId="51" fillId="35" borderId="13" xfId="67" applyFont="1" applyFill="1" applyBorder="1" applyAlignment="1" applyProtection="1">
      <alignment vertical="center" wrapText="1"/>
      <protection hidden="1"/>
    </xf>
    <xf numFmtId="9" fontId="50" fillId="0" borderId="13" xfId="67" applyFont="1" applyBorder="1" applyAlignment="1">
      <alignment horizontal="center" vertical="center" wrapText="1"/>
    </xf>
    <xf numFmtId="174" fontId="47" fillId="62" borderId="13" xfId="65" applyNumberFormat="1" applyFont="1" applyFill="1" applyBorder="1" applyAlignment="1">
      <alignment horizontal="center" vertical="center" wrapText="1"/>
      <protection/>
    </xf>
    <xf numFmtId="14" fontId="6" fillId="36" borderId="13" xfId="0" applyNumberFormat="1" applyFont="1" applyFill="1" applyBorder="1" applyAlignment="1">
      <alignment horizontal="center" vertical="center" wrapText="1"/>
    </xf>
    <xf numFmtId="0" fontId="47" fillId="63" borderId="13" xfId="65" applyFont="1" applyFill="1" applyBorder="1" applyAlignment="1">
      <alignment horizontal="center" vertical="center" wrapText="1"/>
      <protection/>
    </xf>
    <xf numFmtId="3" fontId="50" fillId="36" borderId="13" xfId="65" applyNumberFormat="1" applyFont="1" applyFill="1" applyBorder="1" applyAlignment="1">
      <alignment horizontal="center" vertical="center" wrapText="1"/>
      <protection/>
    </xf>
    <xf numFmtId="9" fontId="47" fillId="62" borderId="13" xfId="65" applyNumberFormat="1" applyFont="1" applyFill="1" applyBorder="1" applyAlignment="1">
      <alignment horizontal="center" vertical="center" wrapText="1"/>
      <protection/>
    </xf>
    <xf numFmtId="3" fontId="50" fillId="0" borderId="13" xfId="65" applyNumberFormat="1" applyFont="1" applyBorder="1" applyAlignment="1">
      <alignment horizontal="center" vertical="center" wrapText="1"/>
      <protection/>
    </xf>
    <xf numFmtId="0" fontId="47" fillId="36" borderId="13" xfId="65" applyFont="1" applyFill="1" applyBorder="1" applyAlignment="1">
      <alignment horizontal="center" vertical="center" wrapText="1"/>
      <protection/>
    </xf>
    <xf numFmtId="9" fontId="47" fillId="36" borderId="13" xfId="65" applyNumberFormat="1" applyFont="1" applyFill="1" applyBorder="1" applyAlignment="1">
      <alignment horizontal="center" vertical="center" wrapText="1"/>
      <protection/>
    </xf>
    <xf numFmtId="170" fontId="45" fillId="0" borderId="13" xfId="0" applyNumberFormat="1" applyFont="1" applyBorder="1" applyAlignment="1">
      <alignment horizontal="center" vertical="center"/>
    </xf>
    <xf numFmtId="170" fontId="45" fillId="36" borderId="13" xfId="0" applyNumberFormat="1" applyFont="1" applyFill="1" applyBorder="1" applyAlignment="1">
      <alignment horizontal="center" vertical="center"/>
    </xf>
    <xf numFmtId="0" fontId="47" fillId="62" borderId="13" xfId="65" applyFont="1" applyFill="1" applyBorder="1" applyAlignment="1">
      <alignment horizontal="center" vertical="center" wrapText="1"/>
      <protection/>
    </xf>
    <xf numFmtId="174" fontId="47" fillId="36" borderId="13" xfId="65" applyNumberFormat="1" applyFont="1" applyFill="1" applyBorder="1" applyAlignment="1">
      <alignment horizontal="center" vertical="center" wrapText="1"/>
      <protection/>
    </xf>
    <xf numFmtId="174" fontId="51" fillId="36" borderId="13" xfId="65" applyNumberFormat="1" applyFont="1" applyFill="1" applyBorder="1" applyAlignment="1">
      <alignment horizontal="center" vertical="center" wrapText="1"/>
      <protection/>
    </xf>
    <xf numFmtId="0" fontId="47" fillId="62" borderId="13" xfId="65" applyFont="1" applyFill="1" applyBorder="1" applyAlignment="1">
      <alignment horizontal="center" vertical="center" wrapText="1"/>
      <protection/>
    </xf>
    <xf numFmtId="174" fontId="47" fillId="0" borderId="13" xfId="65" applyNumberFormat="1" applyFont="1" applyBorder="1" applyAlignment="1">
      <alignment horizontal="center" vertical="center" wrapText="1"/>
      <protection/>
    </xf>
    <xf numFmtId="174" fontId="51" fillId="0" borderId="13" xfId="65" applyNumberFormat="1" applyFont="1" applyBorder="1" applyAlignment="1">
      <alignment horizontal="center" vertical="center" wrapText="1"/>
      <protection/>
    </xf>
    <xf numFmtId="9" fontId="50" fillId="36" borderId="13" xfId="67" applyFont="1" applyFill="1" applyBorder="1" applyAlignment="1">
      <alignment horizontal="center" vertical="center" wrapText="1"/>
    </xf>
    <xf numFmtId="174" fontId="51" fillId="62" borderId="13" xfId="65" applyNumberFormat="1" applyFont="1" applyFill="1" applyBorder="1" applyAlignment="1">
      <alignment horizontal="center" vertical="center" wrapText="1"/>
      <protection/>
    </xf>
    <xf numFmtId="1" fontId="47" fillId="63" borderId="13" xfId="65" applyNumberFormat="1" applyFont="1" applyFill="1" applyBorder="1" applyAlignment="1">
      <alignment horizontal="center" vertical="center" wrapText="1"/>
      <protection/>
    </xf>
    <xf numFmtId="174" fontId="47" fillId="62" borderId="13" xfId="65" applyNumberFormat="1" applyFont="1" applyFill="1" applyBorder="1" applyAlignment="1">
      <alignment horizontal="center" vertical="center" wrapText="1"/>
      <protection/>
    </xf>
    <xf numFmtId="0" fontId="47" fillId="0" borderId="13" xfId="45" applyFont="1" applyFill="1" applyBorder="1" applyAlignment="1" applyProtection="1">
      <alignment horizontal="center" vertical="center" wrapText="1"/>
      <protection hidden="1"/>
    </xf>
    <xf numFmtId="0" fontId="55" fillId="36" borderId="13" xfId="61" applyFont="1" applyFill="1" applyBorder="1" applyAlignment="1" applyProtection="1">
      <alignment horizontal="center" vertical="center" wrapText="1"/>
      <protection hidden="1"/>
    </xf>
    <xf numFmtId="0" fontId="55" fillId="0" borderId="13" xfId="0" applyFont="1" applyBorder="1" applyAlignment="1" applyProtection="1">
      <alignment horizontal="center" vertical="center" wrapText="1"/>
      <protection hidden="1"/>
    </xf>
    <xf numFmtId="0" fontId="55" fillId="36" borderId="13" xfId="0" applyFont="1" applyFill="1" applyBorder="1" applyAlignment="1" applyProtection="1">
      <alignment horizontal="center" vertical="center" wrapText="1"/>
      <protection hidden="1"/>
    </xf>
    <xf numFmtId="9" fontId="54" fillId="36" borderId="13" xfId="67" applyFont="1" applyFill="1" applyBorder="1" applyAlignment="1" applyProtection="1">
      <alignment horizontal="center" vertical="center"/>
      <protection hidden="1"/>
    </xf>
    <xf numFmtId="9" fontId="51" fillId="0" borderId="13" xfId="67" applyFont="1" applyFill="1" applyBorder="1" applyAlignment="1" applyProtection="1">
      <alignment horizontal="center" vertical="center" wrapText="1"/>
      <protection hidden="1"/>
    </xf>
    <xf numFmtId="9" fontId="51" fillId="38" borderId="13" xfId="61" applyNumberFormat="1" applyFont="1" applyFill="1" applyBorder="1" applyAlignment="1" applyProtection="1">
      <alignment horizontal="center" vertical="center" wrapText="1"/>
      <protection hidden="1"/>
    </xf>
    <xf numFmtId="1" fontId="51" fillId="38" borderId="13" xfId="47" applyNumberFormat="1" applyFont="1" applyFill="1" applyBorder="1" applyAlignment="1" applyProtection="1">
      <alignment horizontal="center" vertical="center" wrapText="1"/>
      <protection hidden="1"/>
    </xf>
    <xf numFmtId="1" fontId="54" fillId="36" borderId="13" xfId="67" applyNumberFormat="1" applyFont="1" applyFill="1" applyBorder="1" applyAlignment="1" applyProtection="1">
      <alignment horizontal="center" vertical="center"/>
      <protection hidden="1"/>
    </xf>
    <xf numFmtId="9" fontId="51" fillId="38" borderId="13" xfId="67" applyFont="1" applyFill="1" applyBorder="1" applyAlignment="1" applyProtection="1">
      <alignment horizontal="center" vertical="center" wrapText="1"/>
      <protection hidden="1"/>
    </xf>
    <xf numFmtId="9" fontId="51" fillId="64" borderId="13" xfId="67" applyFont="1" applyFill="1" applyBorder="1" applyAlignment="1" applyProtection="1">
      <alignment horizontal="center" vertical="center" wrapText="1"/>
      <protection hidden="1"/>
    </xf>
    <xf numFmtId="0" fontId="47" fillId="61" borderId="17" xfId="65" applyFont="1" applyFill="1" applyBorder="1" applyAlignment="1">
      <alignment horizontal="center" vertical="center" wrapText="1"/>
      <protection/>
    </xf>
    <xf numFmtId="0" fontId="47" fillId="62" borderId="17" xfId="65" applyFont="1" applyFill="1" applyBorder="1" applyAlignment="1">
      <alignment horizontal="center" vertical="center" wrapText="1"/>
      <protection/>
    </xf>
    <xf numFmtId="0" fontId="47" fillId="62" borderId="17" xfId="65" applyFont="1" applyFill="1" applyBorder="1" applyAlignment="1">
      <alignment horizontal="center" vertical="center" wrapText="1"/>
      <protection/>
    </xf>
    <xf numFmtId="0" fontId="17" fillId="44" borderId="54" xfId="62" applyFont="1" applyFill="1" applyBorder="1" applyAlignment="1" applyProtection="1">
      <alignment horizontal="center" vertical="center" wrapText="1"/>
      <protection hidden="1"/>
    </xf>
    <xf numFmtId="9" fontId="17" fillId="44" borderId="54" xfId="62" applyNumberFormat="1" applyFont="1" applyFill="1" applyBorder="1" applyAlignment="1" applyProtection="1">
      <alignment horizontal="center" vertical="center" wrapText="1"/>
      <protection hidden="1"/>
    </xf>
    <xf numFmtId="10" fontId="6" fillId="47" borderId="13" xfId="61" applyNumberFormat="1" applyFont="1" applyFill="1" applyBorder="1" applyAlignment="1" applyProtection="1">
      <alignment horizontal="center" vertical="center" wrapText="1"/>
      <protection hidden="1"/>
    </xf>
    <xf numFmtId="14" fontId="6" fillId="0" borderId="13" xfId="50" applyNumberFormat="1" applyFont="1" applyFill="1" applyBorder="1" applyAlignment="1" applyProtection="1">
      <alignment horizontal="center" vertical="center" wrapText="1"/>
      <protection/>
    </xf>
    <xf numFmtId="0" fontId="19" fillId="65" borderId="13" xfId="0" applyFont="1" applyFill="1" applyBorder="1" applyAlignment="1" applyProtection="1">
      <alignment horizontal="center" vertical="center" wrapText="1"/>
      <protection/>
    </xf>
    <xf numFmtId="1" fontId="19" fillId="65" borderId="13" xfId="67" applyNumberFormat="1" applyFont="1" applyFill="1" applyBorder="1" applyAlignment="1" applyProtection="1">
      <alignment horizontal="center" vertical="center" wrapText="1"/>
      <protection/>
    </xf>
    <xf numFmtId="44" fontId="19" fillId="0" borderId="13" xfId="55" applyFont="1" applyFill="1" applyBorder="1" applyAlignment="1" applyProtection="1">
      <alignment horizontal="center" vertical="center" wrapText="1"/>
      <protection/>
    </xf>
    <xf numFmtId="1" fontId="19" fillId="36" borderId="13" xfId="47" applyNumberFormat="1" applyFont="1" applyFill="1" applyBorder="1" applyAlignment="1" applyProtection="1">
      <alignment horizontal="center" vertical="center" wrapText="1"/>
      <protection hidden="1"/>
    </xf>
    <xf numFmtId="1" fontId="19" fillId="0" borderId="13" xfId="47" applyNumberFormat="1" applyFont="1" applyFill="1" applyBorder="1" applyAlignment="1" applyProtection="1">
      <alignment horizontal="center" vertical="center" wrapText="1"/>
      <protection/>
    </xf>
    <xf numFmtId="0" fontId="19" fillId="0" borderId="13" xfId="0" applyFont="1" applyFill="1" applyBorder="1" applyAlignment="1" applyProtection="1">
      <alignment horizontal="center" vertical="center" wrapText="1"/>
      <protection/>
    </xf>
    <xf numFmtId="9" fontId="6" fillId="47" borderId="13" xfId="67" applyFont="1" applyFill="1" applyBorder="1" applyAlignment="1" applyProtection="1">
      <alignment horizontal="center" vertical="center" wrapText="1"/>
      <protection hidden="1"/>
    </xf>
    <xf numFmtId="14" fontId="6" fillId="47" borderId="13" xfId="50" applyNumberFormat="1" applyFont="1" applyFill="1" applyBorder="1" applyAlignment="1" applyProtection="1">
      <alignment horizontal="center" vertical="center" wrapText="1"/>
      <protection/>
    </xf>
    <xf numFmtId="9" fontId="6" fillId="65" borderId="13" xfId="67" applyFont="1" applyFill="1" applyBorder="1" applyAlignment="1" applyProtection="1">
      <alignment horizontal="center" vertical="center" wrapText="1"/>
      <protection hidden="1"/>
    </xf>
    <xf numFmtId="9" fontId="6" fillId="47" borderId="13" xfId="67" applyFont="1" applyFill="1" applyBorder="1" applyAlignment="1" applyProtection="1">
      <alignment horizontal="center" vertical="center" wrapText="1"/>
      <protection hidden="1"/>
    </xf>
    <xf numFmtId="44" fontId="6" fillId="47" borderId="13" xfId="55" applyFont="1" applyFill="1" applyBorder="1" applyAlignment="1" applyProtection="1">
      <alignment horizontal="center" vertical="center" wrapText="1"/>
      <protection hidden="1"/>
    </xf>
    <xf numFmtId="1" fontId="6" fillId="47" borderId="13" xfId="61" applyNumberFormat="1" applyFont="1" applyFill="1" applyBorder="1" applyAlignment="1" applyProtection="1">
      <alignment horizontal="center" vertical="center" wrapText="1"/>
      <protection hidden="1"/>
    </xf>
    <xf numFmtId="1" fontId="6" fillId="47" borderId="13" xfId="47" applyNumberFormat="1" applyFont="1" applyFill="1" applyBorder="1" applyAlignment="1" applyProtection="1">
      <alignment horizontal="center" vertical="center" wrapText="1"/>
      <protection hidden="1"/>
    </xf>
    <xf numFmtId="0" fontId="6" fillId="47" borderId="17" xfId="61" applyFont="1" applyFill="1" applyBorder="1" applyAlignment="1" applyProtection="1">
      <alignment horizontal="center" vertical="center" wrapText="1"/>
      <protection hidden="1"/>
    </xf>
    <xf numFmtId="0" fontId="6" fillId="0" borderId="17" xfId="61" applyFont="1" applyFill="1" applyBorder="1" applyAlignment="1" applyProtection="1">
      <alignment horizontal="center" vertical="center" wrapText="1"/>
      <protection hidden="1"/>
    </xf>
    <xf numFmtId="0" fontId="19" fillId="0" borderId="17" xfId="0" applyFont="1" applyFill="1" applyBorder="1" applyAlignment="1" applyProtection="1">
      <alignment horizontal="center" vertical="center" wrapText="1"/>
      <protection/>
    </xf>
    <xf numFmtId="0" fontId="6" fillId="47" borderId="17" xfId="61" applyFont="1" applyFill="1" applyBorder="1" applyAlignment="1" applyProtection="1">
      <alignment horizontal="center" vertical="center" wrapText="1"/>
      <protection hidden="1"/>
    </xf>
    <xf numFmtId="0" fontId="73" fillId="36" borderId="17" xfId="0" applyFont="1" applyFill="1" applyBorder="1" applyAlignment="1">
      <alignment horizontal="left" vertical="center" wrapText="1"/>
    </xf>
    <xf numFmtId="0" fontId="73" fillId="36" borderId="17" xfId="0" applyFont="1" applyFill="1" applyBorder="1" applyAlignment="1">
      <alignment horizontal="left" vertical="center" wrapText="1"/>
    </xf>
    <xf numFmtId="0" fontId="73" fillId="47" borderId="17" xfId="61" applyFont="1" applyFill="1" applyBorder="1" applyAlignment="1" applyProtection="1">
      <alignment horizontal="left" vertical="center" wrapText="1"/>
      <protection hidden="1"/>
    </xf>
    <xf numFmtId="0" fontId="73" fillId="36" borderId="17" xfId="61" applyFont="1" applyFill="1" applyBorder="1" applyAlignment="1" applyProtection="1">
      <alignment horizontal="left" vertical="center" wrapText="1"/>
      <protection hidden="1"/>
    </xf>
    <xf numFmtId="0" fontId="6" fillId="36" borderId="17" xfId="61" applyFont="1" applyFill="1" applyBorder="1" applyAlignment="1" applyProtection="1">
      <alignment horizontal="left" vertical="center" wrapText="1"/>
      <protection hidden="1"/>
    </xf>
    <xf numFmtId="0" fontId="11" fillId="37" borderId="17" xfId="62" applyFont="1" applyFill="1" applyBorder="1" applyAlignment="1" applyProtection="1">
      <alignment horizontal="center" vertical="center" wrapText="1"/>
      <protection hidden="1" locked="0"/>
    </xf>
    <xf numFmtId="9" fontId="11" fillId="37" borderId="17" xfId="67" applyFont="1" applyFill="1" applyBorder="1" applyAlignment="1" applyProtection="1">
      <alignment horizontal="center" vertical="center" wrapText="1"/>
      <protection locked="0"/>
    </xf>
    <xf numFmtId="9" fontId="11" fillId="37" borderId="17" xfId="67" applyFont="1" applyFill="1" applyBorder="1" applyAlignment="1" applyProtection="1">
      <alignment horizontal="center" vertical="center" wrapText="1"/>
      <protection hidden="1" locked="0"/>
    </xf>
    <xf numFmtId="9" fontId="40" fillId="50" borderId="0" xfId="67" applyFont="1" applyFill="1" applyBorder="1" applyAlignment="1" applyProtection="1">
      <alignment horizontal="center" vertical="center" wrapText="1"/>
      <protection/>
    </xf>
    <xf numFmtId="0" fontId="9" fillId="38" borderId="13" xfId="62" applyFont="1" applyFill="1" applyBorder="1" applyAlignment="1" applyProtection="1">
      <alignment horizontal="center" vertical="center" wrapText="1"/>
      <protection hidden="1"/>
    </xf>
    <xf numFmtId="175" fontId="9" fillId="38" borderId="13" xfId="67" applyNumberFormat="1" applyFont="1" applyFill="1" applyBorder="1" applyAlignment="1" applyProtection="1">
      <alignment horizontal="center" vertical="center" wrapText="1"/>
      <protection hidden="1"/>
    </xf>
    <xf numFmtId="14" fontId="9" fillId="36" borderId="13" xfId="51" applyNumberFormat="1" applyFont="1" applyFill="1" applyBorder="1" applyAlignment="1" applyProtection="1">
      <alignment horizontal="center" vertical="center" wrapText="1"/>
      <protection/>
    </xf>
    <xf numFmtId="167" fontId="9" fillId="38" borderId="13" xfId="55" applyNumberFormat="1" applyFont="1" applyFill="1" applyBorder="1" applyAlignment="1" applyProtection="1">
      <alignment horizontal="center" vertical="center" wrapText="1"/>
      <protection hidden="1"/>
    </xf>
    <xf numFmtId="0" fontId="9" fillId="38" borderId="13" xfId="62" applyFont="1" applyFill="1" applyBorder="1" applyAlignment="1" applyProtection="1">
      <alignment horizontal="center" vertical="center" wrapText="1"/>
      <protection hidden="1"/>
    </xf>
    <xf numFmtId="9" fontId="9" fillId="38" borderId="13" xfId="62" applyNumberFormat="1" applyFont="1" applyFill="1" applyBorder="1" applyAlignment="1" applyProtection="1">
      <alignment horizontal="center" vertical="center" wrapText="1"/>
      <protection hidden="1"/>
    </xf>
    <xf numFmtId="167" fontId="9" fillId="38" borderId="13" xfId="55" applyNumberFormat="1" applyFont="1" applyFill="1" applyBorder="1" applyAlignment="1" applyProtection="1">
      <alignment horizontal="center" vertical="center" wrapText="1"/>
      <protection hidden="1"/>
    </xf>
    <xf numFmtId="167" fontId="9" fillId="0" borderId="13" xfId="55" applyNumberFormat="1" applyFont="1" applyFill="1" applyBorder="1" applyAlignment="1" applyProtection="1">
      <alignment horizontal="center" vertical="center" wrapText="1"/>
      <protection hidden="1"/>
    </xf>
    <xf numFmtId="9" fontId="9" fillId="38" borderId="13" xfId="67" applyFont="1" applyFill="1" applyBorder="1" applyAlignment="1" applyProtection="1">
      <alignment horizontal="center" vertical="center" wrapText="1"/>
      <protection hidden="1"/>
    </xf>
    <xf numFmtId="44" fontId="9" fillId="38" borderId="13" xfId="55" applyFont="1" applyFill="1" applyBorder="1" applyAlignment="1" applyProtection="1">
      <alignment horizontal="center" vertical="center" wrapText="1"/>
      <protection hidden="1"/>
    </xf>
    <xf numFmtId="0" fontId="9" fillId="0" borderId="13" xfId="45" applyFont="1" applyFill="1" applyBorder="1" applyAlignment="1">
      <alignment horizontal="center" vertical="center" wrapText="1"/>
      <protection/>
    </xf>
    <xf numFmtId="1" fontId="19" fillId="36" borderId="13" xfId="47" applyNumberFormat="1" applyFont="1" applyFill="1" applyBorder="1" applyAlignment="1">
      <alignment horizontal="center" vertical="center" wrapText="1"/>
    </xf>
    <xf numFmtId="1" fontId="9" fillId="38" borderId="13" xfId="47" applyNumberFormat="1" applyFont="1" applyFill="1" applyBorder="1" applyAlignment="1" applyProtection="1">
      <alignment horizontal="center" vertical="center" wrapText="1"/>
      <protection hidden="1"/>
    </xf>
    <xf numFmtId="0" fontId="18" fillId="37" borderId="17" xfId="62" applyFont="1" applyFill="1" applyBorder="1" applyAlignment="1" applyProtection="1">
      <alignment horizontal="center" vertical="center" wrapText="1"/>
      <protection hidden="1" locked="0"/>
    </xf>
    <xf numFmtId="1" fontId="17" fillId="44" borderId="54" xfId="47" applyNumberFormat="1" applyFont="1" applyFill="1" applyBorder="1" applyAlignment="1" applyProtection="1">
      <alignment horizontal="center" vertical="center" wrapText="1"/>
      <protection hidden="1"/>
    </xf>
    <xf numFmtId="10" fontId="22" fillId="43" borderId="0" xfId="0" applyNumberFormat="1" applyFont="1" applyFill="1" applyBorder="1" applyAlignment="1">
      <alignment horizontal="center" vertical="center" wrapText="1"/>
    </xf>
    <xf numFmtId="1" fontId="22" fillId="43" borderId="0" xfId="0" applyNumberFormat="1" applyFont="1" applyFill="1" applyBorder="1" applyAlignment="1">
      <alignment horizontal="center" vertical="center" wrapText="1"/>
    </xf>
    <xf numFmtId="172" fontId="22" fillId="43" borderId="0" xfId="0" applyNumberFormat="1" applyFont="1" applyFill="1" applyBorder="1" applyAlignment="1">
      <alignment horizontal="center" vertical="center" wrapText="1"/>
    </xf>
    <xf numFmtId="10" fontId="6" fillId="0" borderId="13" xfId="67" applyNumberFormat="1" applyFont="1" applyFill="1" applyBorder="1" applyAlignment="1" applyProtection="1">
      <alignment horizontal="center" vertical="center" wrapText="1"/>
      <protection hidden="1"/>
    </xf>
    <xf numFmtId="0" fontId="19" fillId="0" borderId="13" xfId="62" applyFont="1" applyFill="1" applyBorder="1" applyAlignment="1" applyProtection="1">
      <alignment horizontal="center" vertical="center" wrapText="1"/>
      <protection hidden="1"/>
    </xf>
    <xf numFmtId="10" fontId="6" fillId="36" borderId="13" xfId="67" applyNumberFormat="1" applyFont="1" applyFill="1" applyBorder="1" applyAlignment="1" applyProtection="1">
      <alignment horizontal="center" vertical="center" wrapText="1"/>
      <protection hidden="1"/>
    </xf>
    <xf numFmtId="1" fontId="19" fillId="0" borderId="13" xfId="0" applyNumberFormat="1" applyFont="1" applyBorder="1" applyAlignment="1">
      <alignment horizontal="center" vertical="center" wrapText="1"/>
    </xf>
    <xf numFmtId="0" fontId="6" fillId="36" borderId="13" xfId="62" applyFont="1" applyFill="1" applyBorder="1" applyAlignment="1" applyProtection="1">
      <alignment horizontal="center" vertical="center" wrapText="1"/>
      <protection hidden="1"/>
    </xf>
    <xf numFmtId="0" fontId="19" fillId="0" borderId="13" xfId="61" applyFont="1" applyFill="1" applyBorder="1" applyAlignment="1" applyProtection="1">
      <alignment horizontal="center" vertical="center" wrapText="1"/>
      <protection hidden="1"/>
    </xf>
    <xf numFmtId="9" fontId="6" fillId="0" borderId="13" xfId="67" applyFont="1" applyFill="1" applyBorder="1" applyAlignment="1">
      <alignment horizontal="center" vertical="center" wrapText="1"/>
    </xf>
    <xf numFmtId="9" fontId="19" fillId="35" borderId="13" xfId="67" applyFont="1" applyFill="1" applyBorder="1" applyAlignment="1" applyProtection="1">
      <alignment horizontal="center" vertical="center" wrapText="1"/>
      <protection hidden="1"/>
    </xf>
    <xf numFmtId="0" fontId="6" fillId="0" borderId="17" xfId="62" applyFont="1" applyFill="1" applyBorder="1" applyAlignment="1" applyProtection="1">
      <alignment horizontal="center" vertical="center" wrapText="1"/>
      <protection hidden="1"/>
    </xf>
    <xf numFmtId="0" fontId="19" fillId="0" borderId="17" xfId="62" applyFont="1" applyFill="1" applyBorder="1" applyAlignment="1" applyProtection="1">
      <alignment horizontal="center" vertical="center" wrapText="1"/>
      <protection hidden="1"/>
    </xf>
    <xf numFmtId="0" fontId="6" fillId="36" borderId="17" xfId="0" applyFont="1" applyFill="1" applyBorder="1" applyAlignment="1">
      <alignment horizontal="center" vertical="center" wrapText="1"/>
    </xf>
    <xf numFmtId="0" fontId="6" fillId="0" borderId="17" xfId="45" applyFont="1" applyFill="1" applyBorder="1" applyAlignment="1">
      <alignment horizontal="center" vertical="center" wrapText="1"/>
      <protection/>
    </xf>
    <xf numFmtId="0" fontId="6" fillId="36" borderId="17" xfId="62" applyFont="1" applyFill="1" applyBorder="1" applyAlignment="1" applyProtection="1">
      <alignment horizontal="center" vertical="center" wrapText="1"/>
      <protection hidden="1"/>
    </xf>
    <xf numFmtId="0" fontId="6" fillId="0" borderId="17" xfId="0" applyFont="1" applyFill="1" applyBorder="1" applyAlignment="1">
      <alignment horizontal="center" vertical="center" wrapText="1"/>
    </xf>
    <xf numFmtId="0" fontId="19" fillId="36" borderId="17" xfId="62" applyFont="1" applyFill="1" applyBorder="1" applyAlignment="1" applyProtection="1">
      <alignment horizontal="center" vertical="center" wrapText="1"/>
      <protection hidden="1"/>
    </xf>
    <xf numFmtId="0" fontId="18" fillId="36" borderId="41" xfId="61" applyFont="1" applyFill="1" applyBorder="1" applyAlignment="1" applyProtection="1">
      <alignment horizontal="center" vertical="center" wrapText="1"/>
      <protection hidden="1"/>
    </xf>
    <xf numFmtId="0" fontId="17" fillId="44" borderId="54" xfId="62" applyFont="1" applyFill="1" applyBorder="1" applyAlignment="1" applyProtection="1">
      <alignment horizontal="center" vertical="center" textRotation="90" wrapText="1"/>
      <protection hidden="1"/>
    </xf>
    <xf numFmtId="170" fontId="22" fillId="43" borderId="0" xfId="0" applyNumberFormat="1" applyFont="1" applyFill="1" applyBorder="1" applyAlignment="1" applyProtection="1">
      <alignment horizontal="center" vertical="center" wrapText="1"/>
      <protection/>
    </xf>
    <xf numFmtId="1" fontId="6" fillId="36" borderId="13" xfId="62" applyNumberFormat="1" applyFont="1" applyFill="1" applyBorder="1" applyAlignment="1" applyProtection="1">
      <alignment horizontal="center" vertical="center" wrapText="1"/>
      <protection hidden="1"/>
    </xf>
    <xf numFmtId="14" fontId="6" fillId="36" borderId="13" xfId="51" applyNumberFormat="1" applyFont="1" applyFill="1" applyBorder="1" applyAlignment="1" applyProtection="1">
      <alignment horizontal="center" vertical="center" wrapText="1"/>
      <protection/>
    </xf>
    <xf numFmtId="0" fontId="6" fillId="38" borderId="13" xfId="62" applyFont="1" applyFill="1" applyBorder="1" applyAlignment="1" applyProtection="1">
      <alignment horizontal="center" vertical="center" wrapText="1"/>
      <protection hidden="1"/>
    </xf>
    <xf numFmtId="9" fontId="6" fillId="36" borderId="13" xfId="67" applyFont="1" applyFill="1" applyBorder="1" applyAlignment="1" applyProtection="1">
      <alignment horizontal="center" vertical="center" wrapText="1"/>
      <protection/>
    </xf>
    <xf numFmtId="1" fontId="6" fillId="35" borderId="13" xfId="62" applyNumberFormat="1" applyFont="1" applyFill="1" applyBorder="1" applyAlignment="1" applyProtection="1">
      <alignment horizontal="center" vertical="center" wrapText="1"/>
      <protection hidden="1"/>
    </xf>
    <xf numFmtId="0" fontId="6" fillId="35" borderId="13" xfId="62" applyFont="1" applyFill="1" applyBorder="1" applyAlignment="1" applyProtection="1">
      <alignment horizontal="center" vertical="center" wrapText="1"/>
      <protection hidden="1"/>
    </xf>
    <xf numFmtId="0" fontId="21" fillId="35" borderId="13" xfId="62" applyFont="1" applyFill="1" applyBorder="1" applyAlignment="1" applyProtection="1">
      <alignment horizontal="center" vertical="center" wrapText="1"/>
      <protection hidden="1"/>
    </xf>
    <xf numFmtId="14" fontId="19" fillId="36" borderId="13" xfId="51" applyNumberFormat="1" applyFont="1" applyFill="1" applyBorder="1" applyAlignment="1" applyProtection="1">
      <alignment horizontal="center" vertical="center" wrapText="1"/>
      <protection/>
    </xf>
    <xf numFmtId="170" fontId="6" fillId="36" borderId="13" xfId="55" applyNumberFormat="1" applyFont="1" applyFill="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xf>
    <xf numFmtId="171" fontId="6" fillId="36" borderId="13" xfId="62" applyNumberFormat="1"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xf>
    <xf numFmtId="0" fontId="18" fillId="39" borderId="41" xfId="0" applyFont="1" applyFill="1" applyBorder="1" applyAlignment="1" applyProtection="1">
      <alignment horizontal="center" vertical="center" wrapText="1"/>
      <protection/>
    </xf>
    <xf numFmtId="0" fontId="18" fillId="36" borderId="41" xfId="62" applyFont="1" applyFill="1" applyBorder="1" applyAlignment="1" applyProtection="1">
      <alignment vertical="center" wrapText="1"/>
      <protection hidden="1"/>
    </xf>
    <xf numFmtId="171" fontId="22" fillId="43" borderId="0" xfId="0" applyNumberFormat="1" applyFont="1" applyFill="1" applyBorder="1" applyAlignment="1" applyProtection="1">
      <alignment horizontal="center" vertical="center" wrapText="1"/>
      <protection/>
    </xf>
    <xf numFmtId="172" fontId="22" fillId="43" borderId="0" xfId="0" applyNumberFormat="1" applyFont="1" applyFill="1" applyBorder="1" applyAlignment="1" applyProtection="1">
      <alignment horizontal="center" vertical="center" wrapText="1"/>
      <protection/>
    </xf>
    <xf numFmtId="9" fontId="6" fillId="36" borderId="13" xfId="67" applyNumberFormat="1" applyFont="1" applyFill="1" applyBorder="1" applyAlignment="1" applyProtection="1">
      <alignment horizontal="center" vertical="center" wrapText="1"/>
      <protection hidden="1"/>
    </xf>
    <xf numFmtId="14" fontId="6" fillId="36" borderId="13" xfId="50" applyNumberFormat="1" applyFont="1" applyFill="1" applyBorder="1" applyAlignment="1" applyProtection="1">
      <alignment horizontal="center" vertical="center" wrapText="1"/>
      <protection/>
    </xf>
    <xf numFmtId="9" fontId="6" fillId="35" borderId="13" xfId="67" applyNumberFormat="1" applyFont="1" applyFill="1" applyBorder="1" applyAlignment="1" applyProtection="1">
      <alignment horizontal="center" vertical="center" wrapText="1"/>
      <protection hidden="1"/>
    </xf>
    <xf numFmtId="9" fontId="6" fillId="35" borderId="13" xfId="67" applyFont="1" applyFill="1" applyBorder="1" applyAlignment="1" applyProtection="1">
      <alignment horizontal="center" vertical="center" wrapText="1"/>
      <protection/>
    </xf>
    <xf numFmtId="9" fontId="6" fillId="0" borderId="13" xfId="67" applyFont="1" applyBorder="1" applyAlignment="1" applyProtection="1">
      <alignment horizontal="center" vertical="center" wrapText="1"/>
      <protection/>
    </xf>
    <xf numFmtId="9" fontId="6" fillId="64" borderId="13" xfId="67" applyFont="1" applyFill="1" applyBorder="1" applyAlignment="1" applyProtection="1">
      <alignment vertical="center" wrapText="1"/>
      <protection hidden="1"/>
    </xf>
    <xf numFmtId="0" fontId="6" fillId="36" borderId="13" xfId="0" applyFont="1" applyFill="1" applyBorder="1" applyAlignment="1" applyProtection="1">
      <alignment horizontal="center" vertical="center" wrapText="1"/>
      <protection/>
    </xf>
    <xf numFmtId="9" fontId="6" fillId="36" borderId="13" xfId="0" applyNumberFormat="1" applyFont="1" applyFill="1" applyBorder="1" applyAlignment="1" applyProtection="1">
      <alignment horizontal="center" vertical="center" wrapText="1"/>
      <protection/>
    </xf>
    <xf numFmtId="0" fontId="19" fillId="36" borderId="13" xfId="61" applyFont="1" applyFill="1" applyBorder="1" applyAlignment="1" applyProtection="1">
      <alignment horizontal="center" vertical="center" wrapText="1"/>
      <protection hidden="1"/>
    </xf>
    <xf numFmtId="0" fontId="6" fillId="36" borderId="13" xfId="67" applyNumberFormat="1" applyFont="1" applyFill="1" applyBorder="1" applyAlignment="1" applyProtection="1">
      <alignment horizontal="center" vertical="center" wrapText="1"/>
      <protection hidden="1"/>
    </xf>
    <xf numFmtId="0" fontId="6" fillId="36" borderId="17" xfId="61" applyFont="1" applyFill="1" applyBorder="1" applyAlignment="1" applyProtection="1">
      <alignment horizontal="center" vertical="center" wrapText="1"/>
      <protection hidden="1"/>
    </xf>
    <xf numFmtId="1" fontId="16" fillId="66" borderId="26" xfId="62" applyNumberFormat="1" applyFont="1" applyFill="1" applyBorder="1" applyAlignment="1" applyProtection="1">
      <alignment horizontal="center" vertical="center" wrapText="1"/>
      <protection hidden="1"/>
    </xf>
    <xf numFmtId="1" fontId="6" fillId="38" borderId="13" xfId="62" applyNumberFormat="1" applyFont="1" applyFill="1" applyBorder="1" applyAlignment="1" applyProtection="1">
      <alignment horizontal="center" vertical="center" wrapText="1"/>
      <protection hidden="1"/>
    </xf>
    <xf numFmtId="9" fontId="6" fillId="38" borderId="13" xfId="67" applyFont="1" applyFill="1" applyBorder="1" applyAlignment="1" applyProtection="1">
      <alignment horizontal="center" vertical="center" wrapText="1"/>
      <protection hidden="1"/>
    </xf>
    <xf numFmtId="1" fontId="6" fillId="38" borderId="13" xfId="67" applyNumberFormat="1" applyFont="1" applyFill="1" applyBorder="1" applyAlignment="1" applyProtection="1">
      <alignment horizontal="center" vertical="center" wrapText="1"/>
      <protection hidden="1"/>
    </xf>
    <xf numFmtId="173" fontId="55" fillId="36" borderId="13" xfId="47" applyNumberFormat="1" applyFont="1" applyFill="1" applyBorder="1" applyAlignment="1" applyProtection="1">
      <alignment horizontal="center" vertical="center" wrapText="1"/>
      <protection hidden="1"/>
    </xf>
    <xf numFmtId="175" fontId="55" fillId="36" borderId="13" xfId="67" applyNumberFormat="1" applyFont="1" applyFill="1" applyBorder="1" applyAlignment="1" applyProtection="1">
      <alignment horizontal="center" vertical="center" wrapText="1"/>
      <protection hidden="1"/>
    </xf>
    <xf numFmtId="14" fontId="55" fillId="0" borderId="13" xfId="50" applyNumberFormat="1" applyFont="1" applyFill="1" applyBorder="1" applyAlignment="1" applyProtection="1">
      <alignment horizontal="center" vertical="center" wrapText="1"/>
      <protection hidden="1"/>
    </xf>
    <xf numFmtId="44" fontId="55" fillId="36" borderId="13" xfId="55" applyFont="1" applyFill="1" applyBorder="1" applyAlignment="1" applyProtection="1">
      <alignment vertical="center" wrapText="1"/>
      <protection hidden="1"/>
    </xf>
    <xf numFmtId="171" fontId="55" fillId="0" borderId="13" xfId="61" applyNumberFormat="1" applyFont="1" applyFill="1" applyBorder="1" applyAlignment="1" applyProtection="1">
      <alignment horizontal="center" vertical="center" wrapText="1"/>
      <protection hidden="1"/>
    </xf>
    <xf numFmtId="1" fontId="55" fillId="36" borderId="13" xfId="61" applyNumberFormat="1" applyFont="1" applyFill="1" applyBorder="1" applyAlignment="1" applyProtection="1">
      <alignment horizontal="center" vertical="center" wrapText="1"/>
      <protection hidden="1"/>
    </xf>
    <xf numFmtId="1" fontId="55" fillId="35" borderId="13" xfId="67" applyNumberFormat="1" applyFont="1" applyFill="1" applyBorder="1" applyAlignment="1" applyProtection="1">
      <alignment vertical="center" wrapText="1"/>
      <protection hidden="1"/>
    </xf>
    <xf numFmtId="9" fontId="55" fillId="36" borderId="13" xfId="67" applyFont="1" applyFill="1" applyBorder="1" applyAlignment="1" applyProtection="1">
      <alignment horizontal="center" vertical="center" wrapText="1"/>
      <protection hidden="1"/>
    </xf>
    <xf numFmtId="14" fontId="55" fillId="36" borderId="13" xfId="50" applyNumberFormat="1" applyFont="1" applyFill="1" applyBorder="1" applyAlignment="1" applyProtection="1">
      <alignment horizontal="center" vertical="center" wrapText="1"/>
      <protection hidden="1"/>
    </xf>
    <xf numFmtId="9" fontId="55" fillId="35" borderId="13" xfId="67" applyFont="1" applyFill="1" applyBorder="1" applyAlignment="1" applyProtection="1">
      <alignment vertical="center" wrapText="1"/>
      <protection hidden="1"/>
    </xf>
    <xf numFmtId="176" fontId="55" fillId="36" borderId="13" xfId="67" applyNumberFormat="1" applyFont="1" applyFill="1" applyBorder="1" applyAlignment="1" applyProtection="1">
      <alignment horizontal="center" vertical="center" wrapText="1"/>
      <protection hidden="1"/>
    </xf>
    <xf numFmtId="1" fontId="55" fillId="35" borderId="13" xfId="61" applyNumberFormat="1" applyFont="1" applyFill="1" applyBorder="1" applyAlignment="1" applyProtection="1">
      <alignment horizontal="center" vertical="center" wrapText="1"/>
      <protection hidden="1"/>
    </xf>
    <xf numFmtId="173" fontId="55" fillId="35" borderId="13" xfId="47" applyNumberFormat="1" applyFont="1" applyFill="1" applyBorder="1" applyAlignment="1" applyProtection="1">
      <alignment vertical="center" wrapText="1"/>
      <protection hidden="1"/>
    </xf>
    <xf numFmtId="9" fontId="55" fillId="35" borderId="13" xfId="61" applyNumberFormat="1" applyFont="1" applyFill="1" applyBorder="1" applyAlignment="1" applyProtection="1">
      <alignment vertical="center" wrapText="1"/>
      <protection hidden="1"/>
    </xf>
    <xf numFmtId="170" fontId="55" fillId="36" borderId="13" xfId="61" applyNumberFormat="1" applyFont="1" applyFill="1" applyBorder="1" applyAlignment="1" applyProtection="1">
      <alignment horizontal="center" vertical="center" wrapText="1"/>
      <protection hidden="1"/>
    </xf>
    <xf numFmtId="1" fontId="55" fillId="36" borderId="13" xfId="47" applyNumberFormat="1" applyFont="1" applyFill="1" applyBorder="1" applyAlignment="1" applyProtection="1">
      <alignment horizontal="center" vertical="center" wrapText="1"/>
      <protection hidden="1"/>
    </xf>
    <xf numFmtId="0" fontId="55" fillId="35" borderId="13" xfId="67" applyNumberFormat="1" applyFont="1" applyFill="1" applyBorder="1" applyAlignment="1" applyProtection="1">
      <alignment horizontal="center" vertical="center" wrapText="1"/>
      <protection hidden="1"/>
    </xf>
    <xf numFmtId="0" fontId="55" fillId="0" borderId="13" xfId="61" applyFont="1" applyFill="1" applyBorder="1" applyAlignment="1" applyProtection="1">
      <alignment horizontal="center" vertical="center" wrapText="1"/>
      <protection hidden="1"/>
    </xf>
    <xf numFmtId="9" fontId="55" fillId="0" borderId="13" xfId="67" applyFont="1" applyFill="1" applyBorder="1" applyAlignment="1" applyProtection="1">
      <alignment horizontal="center" vertical="center" wrapText="1"/>
      <protection hidden="1"/>
    </xf>
    <xf numFmtId="1" fontId="55" fillId="0" borderId="13" xfId="47" applyNumberFormat="1" applyFont="1" applyFill="1" applyBorder="1" applyAlignment="1" applyProtection="1">
      <alignment horizontal="center" vertical="center" wrapText="1"/>
      <protection hidden="1"/>
    </xf>
    <xf numFmtId="37" fontId="55" fillId="36" borderId="13" xfId="47" applyNumberFormat="1" applyFont="1" applyFill="1" applyBorder="1" applyAlignment="1" applyProtection="1">
      <alignment horizontal="center" vertical="center" wrapText="1"/>
      <protection hidden="1"/>
    </xf>
    <xf numFmtId="10" fontId="55" fillId="36" borderId="13" xfId="67" applyNumberFormat="1" applyFont="1" applyFill="1" applyBorder="1" applyAlignment="1" applyProtection="1">
      <alignment horizontal="center" vertical="center" wrapText="1"/>
      <protection hidden="1"/>
    </xf>
    <xf numFmtId="1" fontId="55" fillId="0" borderId="13" xfId="0" applyNumberFormat="1" applyFont="1" applyBorder="1" applyAlignment="1" applyProtection="1">
      <alignment horizontal="center" vertical="center" wrapText="1"/>
      <protection hidden="1"/>
    </xf>
    <xf numFmtId="9" fontId="55" fillId="36" borderId="13" xfId="0" applyNumberFormat="1" applyFont="1" applyFill="1" applyBorder="1" applyAlignment="1" applyProtection="1">
      <alignment horizontal="center" vertical="center" wrapText="1"/>
      <protection hidden="1"/>
    </xf>
    <xf numFmtId="3" fontId="55" fillId="35" borderId="13" xfId="0" applyNumberFormat="1" applyFont="1" applyFill="1" applyBorder="1" applyAlignment="1" applyProtection="1">
      <alignment horizontal="center" vertical="center" wrapText="1"/>
      <protection hidden="1"/>
    </xf>
    <xf numFmtId="0" fontId="55" fillId="36" borderId="13" xfId="0" applyNumberFormat="1" applyFont="1" applyFill="1" applyBorder="1" applyAlignment="1" applyProtection="1">
      <alignment horizontal="center" vertical="center" wrapText="1"/>
      <protection hidden="1"/>
    </xf>
    <xf numFmtId="0" fontId="55" fillId="36" borderId="17" xfId="61" applyFont="1" applyFill="1" applyBorder="1" applyAlignment="1" applyProtection="1">
      <alignment horizontal="center" vertical="center" wrapText="1"/>
      <protection hidden="1"/>
    </xf>
    <xf numFmtId="0" fontId="55" fillId="36" borderId="17" xfId="0" applyFont="1" applyFill="1" applyBorder="1" applyAlignment="1" applyProtection="1">
      <alignment horizontal="center" vertical="center" wrapText="1"/>
      <protection hidden="1"/>
    </xf>
    <xf numFmtId="0" fontId="17" fillId="45" borderId="19" xfId="62" applyFont="1" applyFill="1" applyBorder="1" applyAlignment="1" applyProtection="1">
      <alignment horizontal="center" vertical="center" wrapText="1"/>
      <protection hidden="1"/>
    </xf>
    <xf numFmtId="0" fontId="85" fillId="0" borderId="0" xfId="0" applyFont="1" applyAlignment="1">
      <alignment/>
    </xf>
    <xf numFmtId="0" fontId="85" fillId="0" borderId="0" xfId="0" applyFont="1" applyAlignment="1">
      <alignment horizontal="center" vertical="center" wrapText="1"/>
    </xf>
    <xf numFmtId="0" fontId="56" fillId="0" borderId="0" xfId="0" applyFont="1" applyAlignment="1" applyProtection="1">
      <alignment horizontal="center" vertical="center" wrapText="1"/>
      <protection/>
    </xf>
    <xf numFmtId="0" fontId="88" fillId="0" borderId="0" xfId="0" applyFont="1" applyAlignment="1">
      <alignment/>
    </xf>
    <xf numFmtId="1" fontId="22" fillId="0" borderId="0" xfId="0" applyNumberFormat="1" applyFont="1" applyFill="1" applyBorder="1" applyAlignment="1" applyProtection="1">
      <alignment horizontal="center" vertical="center" wrapText="1"/>
      <protection locked="0"/>
    </xf>
    <xf numFmtId="1" fontId="22" fillId="0" borderId="13" xfId="47" applyNumberFormat="1" applyFont="1" applyFill="1" applyBorder="1" applyAlignment="1" applyProtection="1">
      <alignment horizontal="center" vertical="center" wrapText="1"/>
      <protection locked="0"/>
    </xf>
    <xf numFmtId="1" fontId="22" fillId="0" borderId="13" xfId="67" applyNumberFormat="1" applyFont="1" applyFill="1" applyBorder="1" applyAlignment="1" applyProtection="1">
      <alignment horizontal="center" vertical="center" wrapText="1"/>
      <protection locked="0"/>
    </xf>
    <xf numFmtId="0" fontId="22" fillId="0" borderId="13" xfId="67" applyNumberFormat="1" applyFont="1" applyFill="1" applyBorder="1" applyAlignment="1" applyProtection="1">
      <alignment horizontal="center" vertical="center" wrapText="1"/>
      <protection locked="0"/>
    </xf>
    <xf numFmtId="9" fontId="22" fillId="0" borderId="13" xfId="67" applyFont="1" applyFill="1" applyBorder="1" applyAlignment="1" applyProtection="1">
      <alignment horizontal="center" vertical="center" wrapText="1"/>
      <protection locked="0"/>
    </xf>
    <xf numFmtId="1" fontId="22" fillId="0" borderId="0" xfId="0" applyNumberFormat="1" applyFont="1" applyBorder="1" applyAlignment="1" applyProtection="1">
      <alignment horizontal="center" vertical="center" wrapText="1"/>
      <protection locked="0"/>
    </xf>
    <xf numFmtId="1" fontId="18" fillId="0" borderId="13" xfId="47" applyNumberFormat="1" applyFont="1" applyFill="1" applyBorder="1" applyAlignment="1" applyProtection="1">
      <alignment horizontal="center" vertical="center" wrapText="1"/>
      <protection locked="0"/>
    </xf>
    <xf numFmtId="1" fontId="18" fillId="36" borderId="13" xfId="61" applyNumberFormat="1" applyFont="1" applyFill="1" applyBorder="1" applyAlignment="1" applyProtection="1">
      <alignment horizontal="center" vertical="center" wrapText="1"/>
      <protection hidden="1" locked="0"/>
    </xf>
    <xf numFmtId="1" fontId="22" fillId="0" borderId="0" xfId="0" applyNumberFormat="1" applyFont="1" applyFill="1" applyAlignment="1" applyProtection="1">
      <alignment horizontal="center" vertical="center"/>
      <protection locked="0"/>
    </xf>
    <xf numFmtId="0" fontId="22" fillId="0" borderId="0" xfId="0" applyFont="1" applyAlignment="1">
      <alignment/>
    </xf>
    <xf numFmtId="1" fontId="18" fillId="36" borderId="13" xfId="61" applyNumberFormat="1" applyFont="1" applyFill="1" applyBorder="1" applyAlignment="1" applyProtection="1">
      <alignment horizontal="center" vertical="center" wrapText="1"/>
      <protection hidden="1"/>
    </xf>
    <xf numFmtId="3" fontId="18" fillId="0" borderId="13" xfId="0" applyNumberFormat="1" applyFont="1" applyFill="1" applyBorder="1" applyAlignment="1">
      <alignment horizontal="center" vertical="center" wrapText="1"/>
    </xf>
    <xf numFmtId="1" fontId="22" fillId="0" borderId="0" xfId="0" applyNumberFormat="1" applyFont="1" applyFill="1" applyBorder="1" applyAlignment="1" applyProtection="1">
      <alignment horizontal="center" vertical="center" wrapText="1"/>
      <protection locked="0"/>
    </xf>
    <xf numFmtId="0" fontId="18" fillId="47" borderId="13" xfId="0" applyFont="1" applyFill="1" applyBorder="1" applyAlignment="1" applyProtection="1">
      <alignment horizontal="center" vertical="center" wrapText="1"/>
      <protection locked="0"/>
    </xf>
    <xf numFmtId="1" fontId="22" fillId="0" borderId="0" xfId="0" applyNumberFormat="1" applyFont="1" applyFill="1" applyBorder="1" applyAlignment="1" applyProtection="1">
      <alignment horizontal="center" vertical="center" wrapText="1"/>
      <protection/>
    </xf>
    <xf numFmtId="9" fontId="18" fillId="47" borderId="13" xfId="67" applyFont="1" applyFill="1" applyBorder="1" applyAlignment="1" applyProtection="1">
      <alignment horizontal="center" vertical="center" wrapText="1"/>
      <protection hidden="1"/>
    </xf>
    <xf numFmtId="1" fontId="18" fillId="47" borderId="13" xfId="61" applyNumberFormat="1" applyFont="1" applyFill="1" applyBorder="1" applyAlignment="1" applyProtection="1">
      <alignment horizontal="center" vertical="center" wrapText="1"/>
      <protection hidden="1"/>
    </xf>
    <xf numFmtId="1" fontId="22" fillId="0" borderId="0" xfId="0" applyNumberFormat="1"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1" fontId="63" fillId="0" borderId="0" xfId="45" applyNumberFormat="1" applyFont="1" applyFill="1" applyBorder="1" applyAlignment="1">
      <alignment horizontal="center" vertical="center" wrapText="1"/>
      <protection/>
    </xf>
    <xf numFmtId="1" fontId="72" fillId="36" borderId="13" xfId="61" applyNumberFormat="1" applyFont="1" applyFill="1" applyBorder="1" applyAlignment="1" applyProtection="1">
      <alignment horizontal="center" vertical="center" wrapText="1"/>
      <protection hidden="1"/>
    </xf>
    <xf numFmtId="9" fontId="72" fillId="36" borderId="13" xfId="67" applyFont="1" applyFill="1" applyBorder="1" applyAlignment="1" applyProtection="1">
      <alignment horizontal="center" vertical="center" wrapText="1"/>
      <protection hidden="1"/>
    </xf>
    <xf numFmtId="0" fontId="63" fillId="0" borderId="0" xfId="0" applyFont="1" applyAlignment="1">
      <alignment horizontal="center" vertical="center" wrapText="1"/>
    </xf>
    <xf numFmtId="1" fontId="37" fillId="0" borderId="0" xfId="45" applyNumberFormat="1" applyFont="1" applyFill="1" applyBorder="1" applyAlignment="1">
      <alignment horizontal="center" vertical="center" wrapText="1"/>
      <protection/>
    </xf>
    <xf numFmtId="1" fontId="40" fillId="0" borderId="13" xfId="47" applyNumberFormat="1" applyFont="1" applyFill="1" applyBorder="1" applyAlignment="1" applyProtection="1">
      <alignment horizontal="center" vertical="center" wrapText="1"/>
      <protection/>
    </xf>
    <xf numFmtId="9" fontId="40" fillId="0" borderId="13" xfId="67" applyFont="1" applyFill="1" applyBorder="1" applyAlignment="1" applyProtection="1">
      <alignment horizontal="center" vertical="center" wrapText="1"/>
      <protection/>
    </xf>
    <xf numFmtId="9" fontId="40" fillId="36" borderId="13" xfId="67" applyFont="1" applyFill="1" applyBorder="1" applyAlignment="1" applyProtection="1">
      <alignment horizontal="center" vertical="center" wrapText="1"/>
      <protection/>
    </xf>
    <xf numFmtId="0" fontId="19" fillId="0" borderId="11"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0" fillId="0" borderId="0" xfId="0" applyBorder="1" applyAlignment="1">
      <alignment horizontal="center" vertical="center"/>
    </xf>
    <xf numFmtId="0" fontId="19" fillId="0" borderId="0" xfId="0" applyFont="1" applyBorder="1" applyAlignment="1">
      <alignment horizontal="center" vertical="center" wrapText="1"/>
    </xf>
    <xf numFmtId="0" fontId="6" fillId="36" borderId="13" xfId="61" applyFont="1" applyFill="1" applyBorder="1" applyAlignment="1" applyProtection="1">
      <alignment horizontal="center" vertical="center" wrapText="1"/>
      <protection hidden="1"/>
    </xf>
    <xf numFmtId="171" fontId="6" fillId="36" borderId="13" xfId="61" applyNumberFormat="1" applyFont="1" applyFill="1" applyBorder="1" applyAlignment="1" applyProtection="1">
      <alignment horizontal="center" vertical="center" wrapText="1"/>
      <protection hidden="1"/>
    </xf>
    <xf numFmtId="0" fontId="17" fillId="34" borderId="0" xfId="0" applyFont="1" applyFill="1" applyBorder="1" applyAlignment="1" applyProtection="1">
      <alignment horizontal="center" vertical="center" wrapText="1"/>
      <protection locked="0"/>
    </xf>
    <xf numFmtId="0" fontId="19" fillId="0" borderId="11" xfId="0" applyFont="1" applyBorder="1" applyAlignment="1">
      <alignment horizontal="center" vertical="center" wrapText="1"/>
    </xf>
    <xf numFmtId="0" fontId="22" fillId="43" borderId="0" xfId="0" applyFont="1" applyFill="1" applyBorder="1" applyAlignment="1" applyProtection="1">
      <alignment horizontal="center" vertical="center" wrapText="1"/>
      <protection/>
    </xf>
    <xf numFmtId="171" fontId="6" fillId="36" borderId="13" xfId="55" applyNumberFormat="1" applyFont="1" applyFill="1" applyBorder="1" applyAlignment="1" applyProtection="1">
      <alignment horizontal="center" vertical="center" wrapText="1"/>
      <protection hidden="1"/>
    </xf>
    <xf numFmtId="0" fontId="17" fillId="44" borderId="0" xfId="0" applyFont="1" applyFill="1" applyBorder="1" applyAlignment="1" applyProtection="1">
      <alignment horizontal="center" vertical="center" wrapText="1"/>
      <protection/>
    </xf>
    <xf numFmtId="0" fontId="18" fillId="0" borderId="0" xfId="65" applyFont="1" applyBorder="1" applyAlignment="1" applyProtection="1">
      <alignment vertical="center"/>
      <protection/>
    </xf>
    <xf numFmtId="0" fontId="18" fillId="0" borderId="55" xfId="65" applyFont="1" applyBorder="1" applyAlignment="1" applyProtection="1">
      <alignment vertical="center"/>
      <protection/>
    </xf>
    <xf numFmtId="0" fontId="84" fillId="0" borderId="56" xfId="0" applyFont="1" applyBorder="1" applyAlignment="1">
      <alignment vertical="center"/>
    </xf>
    <xf numFmtId="0" fontId="42" fillId="0" borderId="33" xfId="65" applyFont="1" applyBorder="1" applyAlignment="1">
      <alignment vertical="center"/>
      <protection/>
    </xf>
    <xf numFmtId="0" fontId="42" fillId="0" borderId="18" xfId="65" applyFont="1" applyBorder="1" applyAlignment="1">
      <alignment vertical="center"/>
      <protection/>
    </xf>
    <xf numFmtId="0" fontId="42" fillId="0" borderId="57" xfId="65" applyFont="1" applyBorder="1" applyAlignment="1">
      <alignment vertical="center"/>
      <protection/>
    </xf>
    <xf numFmtId="0" fontId="42" fillId="0" borderId="25" xfId="65" applyFont="1" applyBorder="1" applyAlignment="1">
      <alignment vertical="center"/>
      <protection/>
    </xf>
    <xf numFmtId="0" fontId="22" fillId="0" borderId="0" xfId="0" applyFont="1" applyFill="1" applyBorder="1" applyAlignment="1" applyProtection="1">
      <alignment vertical="center"/>
      <protection locked="0"/>
    </xf>
    <xf numFmtId="0" fontId="61" fillId="0" borderId="56" xfId="0" applyFont="1" applyBorder="1" applyAlignment="1">
      <alignment vertical="center" wrapText="1"/>
    </xf>
    <xf numFmtId="0" fontId="61" fillId="0" borderId="57" xfId="0" applyFont="1" applyBorder="1" applyAlignment="1">
      <alignment vertical="center" wrapText="1"/>
    </xf>
    <xf numFmtId="0" fontId="18" fillId="0" borderId="55" xfId="65" applyFont="1" applyBorder="1" applyAlignment="1">
      <alignment vertical="center"/>
      <protection/>
    </xf>
    <xf numFmtId="0" fontId="18" fillId="0" borderId="58" xfId="65" applyFont="1" applyBorder="1" applyAlignment="1">
      <alignment vertical="center"/>
      <protection/>
    </xf>
    <xf numFmtId="0" fontId="18" fillId="0" borderId="56" xfId="65" applyFont="1" applyBorder="1" applyAlignment="1">
      <alignment vertical="center"/>
      <protection/>
    </xf>
    <xf numFmtId="0" fontId="18" fillId="0" borderId="59" xfId="65" applyFont="1" applyBorder="1" applyAlignment="1">
      <alignment vertical="center"/>
      <protection/>
    </xf>
    <xf numFmtId="0" fontId="27" fillId="0" borderId="55" xfId="0" applyFont="1" applyBorder="1" applyAlignment="1">
      <alignment vertical="center"/>
    </xf>
    <xf numFmtId="0" fontId="27" fillId="0" borderId="56" xfId="0" applyFont="1" applyBorder="1" applyAlignment="1">
      <alignment vertical="center"/>
    </xf>
    <xf numFmtId="0" fontId="22" fillId="0" borderId="55" xfId="0" applyFont="1" applyBorder="1" applyAlignment="1" applyProtection="1">
      <alignment vertical="center"/>
      <protection/>
    </xf>
    <xf numFmtId="0" fontId="22" fillId="0" borderId="60" xfId="0" applyFont="1" applyBorder="1" applyAlignment="1" applyProtection="1">
      <alignment vertical="center"/>
      <protection/>
    </xf>
    <xf numFmtId="0" fontId="22" fillId="0" borderId="56" xfId="0" applyFont="1" applyBorder="1" applyAlignment="1" applyProtection="1">
      <alignment vertical="center"/>
      <protection/>
    </xf>
    <xf numFmtId="0" fontId="22" fillId="0" borderId="61" xfId="0" applyFont="1" applyBorder="1" applyAlignment="1" applyProtection="1">
      <alignment vertical="center"/>
      <protection/>
    </xf>
    <xf numFmtId="0" fontId="50" fillId="0" borderId="55" xfId="0" applyFont="1" applyBorder="1" applyAlignment="1" applyProtection="1">
      <alignment vertical="center"/>
      <protection/>
    </xf>
    <xf numFmtId="0" fontId="50" fillId="0" borderId="60" xfId="0" applyFont="1" applyBorder="1" applyAlignment="1" applyProtection="1">
      <alignment vertical="center"/>
      <protection/>
    </xf>
    <xf numFmtId="0" fontId="50" fillId="0" borderId="56" xfId="0" applyFont="1" applyBorder="1" applyAlignment="1" applyProtection="1">
      <alignment vertical="center"/>
      <protection/>
    </xf>
    <xf numFmtId="0" fontId="50" fillId="0" borderId="61" xfId="0" applyFont="1" applyBorder="1" applyAlignment="1" applyProtection="1">
      <alignment vertical="center"/>
      <protection/>
    </xf>
    <xf numFmtId="0" fontId="50" fillId="52" borderId="12" xfId="65" applyFont="1" applyFill="1" applyBorder="1" applyAlignment="1">
      <alignment horizontal="center" vertical="center" wrapText="1"/>
      <protection/>
    </xf>
    <xf numFmtId="0" fontId="50" fillId="52" borderId="12" xfId="65" applyFont="1" applyFill="1" applyBorder="1" applyAlignment="1">
      <alignment horizontal="center" vertical="center" wrapText="1"/>
      <protection/>
    </xf>
    <xf numFmtId="0" fontId="43" fillId="0" borderId="12" xfId="65" applyFont="1" applyBorder="1" applyAlignment="1">
      <alignment/>
      <protection/>
    </xf>
    <xf numFmtId="0" fontId="19" fillId="0" borderId="10" xfId="0" applyFont="1" applyBorder="1" applyAlignment="1">
      <alignment horizontal="center" vertical="center" wrapText="1"/>
    </xf>
    <xf numFmtId="0" fontId="15" fillId="0" borderId="11" xfId="0" applyFont="1" applyBorder="1" applyAlignment="1">
      <alignment/>
    </xf>
    <xf numFmtId="0" fontId="15" fillId="0" borderId="10" xfId="0" applyFont="1" applyBorder="1" applyAlignment="1">
      <alignment/>
    </xf>
    <xf numFmtId="0" fontId="17" fillId="44" borderId="41" xfId="62" applyFont="1" applyFill="1" applyBorder="1" applyAlignment="1" applyProtection="1">
      <alignment horizontal="center" vertical="center" wrapText="1"/>
      <protection hidden="1"/>
    </xf>
    <xf numFmtId="0" fontId="17" fillId="44" borderId="60" xfId="62" applyFont="1" applyFill="1" applyBorder="1" applyAlignment="1" applyProtection="1">
      <alignment horizontal="center" vertical="center" wrapText="1"/>
      <protection hidden="1"/>
    </xf>
    <xf numFmtId="0" fontId="6" fillId="36" borderId="16" xfId="62" applyFont="1" applyFill="1" applyBorder="1" applyAlignment="1" applyProtection="1">
      <alignment horizontal="center" vertical="center" wrapText="1"/>
      <protection hidden="1"/>
    </xf>
    <xf numFmtId="44" fontId="6" fillId="36" borderId="16" xfId="55" applyFont="1" applyFill="1" applyBorder="1" applyAlignment="1" applyProtection="1">
      <alignment horizontal="center" vertical="center" wrapText="1"/>
      <protection hidden="1"/>
    </xf>
    <xf numFmtId="0" fontId="22" fillId="43" borderId="56" xfId="0" applyFont="1" applyFill="1" applyBorder="1" applyAlignment="1" applyProtection="1">
      <alignment vertical="center" wrapText="1"/>
      <protection/>
    </xf>
    <xf numFmtId="0" fontId="22" fillId="43" borderId="56" xfId="0" applyFont="1" applyFill="1" applyBorder="1" applyAlignment="1" applyProtection="1">
      <alignment horizontal="center" vertical="center" wrapText="1"/>
      <protection/>
    </xf>
    <xf numFmtId="9" fontId="22" fillId="43" borderId="56" xfId="67" applyFont="1" applyFill="1" applyBorder="1" applyAlignment="1" applyProtection="1">
      <alignment horizontal="center" vertical="center" wrapText="1"/>
      <protection/>
    </xf>
    <xf numFmtId="3" fontId="22" fillId="43" borderId="56" xfId="0" applyNumberFormat="1" applyFont="1" applyFill="1" applyBorder="1" applyAlignment="1" applyProtection="1">
      <alignment horizontal="center" vertical="center" wrapText="1"/>
      <protection/>
    </xf>
    <xf numFmtId="170" fontId="22" fillId="43" borderId="56" xfId="0" applyNumberFormat="1" applyFont="1" applyFill="1" applyBorder="1" applyAlignment="1" applyProtection="1">
      <alignment horizontal="center" vertical="center" wrapText="1"/>
      <protection/>
    </xf>
    <xf numFmtId="0" fontId="22" fillId="43" borderId="61" xfId="0" applyFont="1" applyFill="1" applyBorder="1" applyAlignment="1" applyProtection="1">
      <alignment horizontal="center" vertical="center" wrapText="1"/>
      <protection/>
    </xf>
    <xf numFmtId="0" fontId="17" fillId="44" borderId="22" xfId="0" applyFont="1" applyFill="1" applyBorder="1" applyAlignment="1" applyProtection="1">
      <alignment vertical="center" wrapText="1"/>
      <protection/>
    </xf>
    <xf numFmtId="0" fontId="17" fillId="44" borderId="22" xfId="0" applyFont="1" applyFill="1" applyBorder="1" applyAlignment="1" applyProtection="1">
      <alignment horizontal="center" vertical="center" wrapText="1"/>
      <protection/>
    </xf>
    <xf numFmtId="9" fontId="17" fillId="44" borderId="22" xfId="67" applyFont="1" applyFill="1" applyBorder="1" applyAlignment="1" applyProtection="1">
      <alignment horizontal="center" vertical="center" wrapText="1"/>
      <protection/>
    </xf>
    <xf numFmtId="3" fontId="17" fillId="44" borderId="22" xfId="0" applyNumberFormat="1" applyFont="1" applyFill="1" applyBorder="1" applyAlignment="1" applyProtection="1">
      <alignment horizontal="center" vertical="center" wrapText="1"/>
      <protection/>
    </xf>
    <xf numFmtId="170" fontId="17" fillId="44" borderId="22" xfId="0" applyNumberFormat="1" applyFont="1" applyFill="1" applyBorder="1" applyAlignment="1" applyProtection="1">
      <alignment horizontal="center" vertical="center" wrapText="1"/>
      <protection/>
    </xf>
    <xf numFmtId="0" fontId="17" fillId="44" borderId="62" xfId="0"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vertical="center" wrapText="1"/>
      <protection/>
    </xf>
    <xf numFmtId="0" fontId="22" fillId="0" borderId="11" xfId="0" applyFont="1" applyBorder="1" applyAlignment="1" applyProtection="1">
      <alignment horizontal="center" vertical="center" wrapText="1"/>
      <protection/>
    </xf>
    <xf numFmtId="0" fontId="15"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22" fillId="43" borderId="10" xfId="0" applyFont="1" applyFill="1" applyBorder="1" applyAlignment="1" applyProtection="1">
      <alignment horizontal="center" vertical="center" wrapText="1"/>
      <protection/>
    </xf>
    <xf numFmtId="44" fontId="19" fillId="36" borderId="16" xfId="55" applyFont="1" applyFill="1" applyBorder="1" applyAlignment="1" applyProtection="1">
      <alignment horizontal="center" vertical="center" wrapText="1"/>
      <protection hidden="1"/>
    </xf>
    <xf numFmtId="0" fontId="22" fillId="43" borderId="63" xfId="0" applyFont="1" applyFill="1" applyBorder="1" applyAlignment="1" applyProtection="1">
      <alignment horizontal="center" vertical="center" wrapText="1"/>
      <protection/>
    </xf>
    <xf numFmtId="0" fontId="17" fillId="44" borderId="56" xfId="0" applyFont="1" applyFill="1" applyBorder="1" applyAlignment="1" applyProtection="1">
      <alignment horizontal="center" vertical="center" wrapText="1"/>
      <protection/>
    </xf>
    <xf numFmtId="9" fontId="17" fillId="44" borderId="56" xfId="67" applyFont="1" applyFill="1" applyBorder="1" applyAlignment="1" applyProtection="1">
      <alignment horizontal="center" vertical="center" wrapText="1"/>
      <protection/>
    </xf>
    <xf numFmtId="3" fontId="17" fillId="44" borderId="56" xfId="0" applyNumberFormat="1" applyFont="1" applyFill="1" applyBorder="1" applyAlignment="1" applyProtection="1">
      <alignment horizontal="center" vertical="center" wrapText="1"/>
      <protection/>
    </xf>
    <xf numFmtId="170" fontId="17" fillId="44" borderId="56" xfId="0" applyNumberFormat="1" applyFont="1" applyFill="1" applyBorder="1" applyAlignment="1" applyProtection="1">
      <alignment horizontal="center" vertical="center" wrapText="1"/>
      <protection/>
    </xf>
    <xf numFmtId="0" fontId="17" fillId="44" borderId="61" xfId="0" applyFont="1" applyFill="1" applyBorder="1" applyAlignment="1" applyProtection="1">
      <alignment horizontal="center" vertical="center" wrapText="1"/>
      <protection/>
    </xf>
    <xf numFmtId="0" fontId="18" fillId="46" borderId="22" xfId="62" applyFont="1" applyFill="1" applyBorder="1" applyAlignment="1" applyProtection="1">
      <alignment horizontal="center" vertical="center" wrapText="1"/>
      <protection hidden="1"/>
    </xf>
    <xf numFmtId="9" fontId="18" fillId="46" borderId="22" xfId="62" applyNumberFormat="1" applyFont="1" applyFill="1" applyBorder="1" applyAlignment="1" applyProtection="1">
      <alignment horizontal="center" vertical="center" wrapText="1"/>
      <protection hidden="1"/>
    </xf>
    <xf numFmtId="2" fontId="18" fillId="46" borderId="22" xfId="62" applyNumberFormat="1" applyFont="1" applyFill="1" applyBorder="1" applyAlignment="1" applyProtection="1">
      <alignment horizontal="center" vertical="center" wrapText="1"/>
      <protection hidden="1"/>
    </xf>
    <xf numFmtId="170" fontId="18" fillId="46" borderId="22" xfId="62" applyNumberFormat="1" applyFont="1" applyFill="1" applyBorder="1" applyAlignment="1" applyProtection="1">
      <alignment horizontal="center" vertical="center" wrapText="1"/>
      <protection hidden="1"/>
    </xf>
    <xf numFmtId="170" fontId="23" fillId="46" borderId="22" xfId="62" applyNumberFormat="1" applyFont="1" applyFill="1" applyBorder="1" applyAlignment="1" applyProtection="1">
      <alignment horizontal="center" vertical="center" wrapText="1"/>
      <protection hidden="1"/>
    </xf>
    <xf numFmtId="0" fontId="18" fillId="46" borderId="62" xfId="62" applyFont="1" applyFill="1" applyBorder="1" applyAlignment="1" applyProtection="1">
      <alignment horizontal="center" vertical="center" wrapText="1"/>
      <protection hidden="1"/>
    </xf>
    <xf numFmtId="0" fontId="17" fillId="37" borderId="17" xfId="61" applyFont="1" applyFill="1" applyBorder="1" applyAlignment="1" applyProtection="1">
      <alignment horizontal="center" vertical="center" wrapText="1"/>
      <protection hidden="1" locked="0"/>
    </xf>
    <xf numFmtId="9" fontId="18" fillId="41" borderId="17" xfId="67" applyFont="1" applyFill="1" applyBorder="1" applyAlignment="1" applyProtection="1">
      <alignment horizontal="center" vertical="center" wrapText="1"/>
      <protection hidden="1" locked="0"/>
    </xf>
    <xf numFmtId="9" fontId="17" fillId="42" borderId="17" xfId="67" applyFont="1" applyFill="1" applyBorder="1" applyAlignment="1" applyProtection="1">
      <alignment horizontal="center" vertical="center" wrapText="1"/>
      <protection locked="0"/>
    </xf>
    <xf numFmtId="0" fontId="19" fillId="0" borderId="17" xfId="0" applyFont="1" applyBorder="1" applyAlignment="1" applyProtection="1">
      <alignment/>
      <protection locked="0"/>
    </xf>
    <xf numFmtId="0" fontId="19" fillId="0" borderId="17" xfId="45" applyFont="1" applyFill="1" applyBorder="1" applyAlignment="1" applyProtection="1">
      <alignment horizontal="center" vertical="center" wrapText="1"/>
      <protection locked="0"/>
    </xf>
    <xf numFmtId="0" fontId="18" fillId="37" borderId="17" xfId="61" applyFont="1" applyFill="1" applyBorder="1" applyAlignment="1" applyProtection="1">
      <alignment horizontal="center" vertical="center" wrapText="1"/>
      <protection hidden="1" locked="0"/>
    </xf>
    <xf numFmtId="9" fontId="18" fillId="43" borderId="17" xfId="67" applyFont="1" applyFill="1" applyBorder="1" applyAlignment="1" applyProtection="1">
      <alignment horizontal="center" vertical="center" wrapText="1"/>
      <protection locked="0"/>
    </xf>
    <xf numFmtId="9" fontId="17" fillId="44" borderId="17" xfId="67" applyFont="1" applyFill="1" applyBorder="1" applyAlignment="1" applyProtection="1">
      <alignment horizontal="center" vertical="center" wrapText="1"/>
      <protection locked="0"/>
    </xf>
    <xf numFmtId="0" fontId="19" fillId="0" borderId="11" xfId="45" applyFont="1" applyBorder="1" applyAlignment="1" applyProtection="1">
      <alignment horizontal="center" vertical="center" wrapText="1"/>
      <protection/>
    </xf>
    <xf numFmtId="0" fontId="22" fillId="67" borderId="41" xfId="45" applyFont="1" applyFill="1" applyBorder="1" applyAlignment="1" applyProtection="1">
      <alignment horizontal="center" vertical="center" wrapText="1"/>
      <protection/>
    </xf>
    <xf numFmtId="0" fontId="17" fillId="45" borderId="64" xfId="62" applyFont="1" applyFill="1" applyBorder="1" applyAlignment="1" applyProtection="1">
      <alignment horizontal="center" vertical="center" wrapText="1"/>
      <protection hidden="1"/>
    </xf>
    <xf numFmtId="0" fontId="17" fillId="45" borderId="23" xfId="62" applyFont="1" applyFill="1" applyBorder="1" applyAlignment="1" applyProtection="1">
      <alignment horizontal="center" vertical="center" wrapText="1"/>
      <protection hidden="1"/>
    </xf>
    <xf numFmtId="0" fontId="17" fillId="45" borderId="65" xfId="62" applyFont="1" applyFill="1" applyBorder="1" applyAlignment="1" applyProtection="1">
      <alignment horizontal="center" vertical="center" wrapText="1"/>
      <protection hidden="1"/>
    </xf>
    <xf numFmtId="0" fontId="17" fillId="45" borderId="66" xfId="62" applyFont="1" applyFill="1" applyBorder="1" applyAlignment="1" applyProtection="1">
      <alignment horizontal="center" vertical="center" wrapText="1"/>
      <protection hidden="1"/>
    </xf>
    <xf numFmtId="0" fontId="17" fillId="45" borderId="67" xfId="62" applyFont="1" applyFill="1" applyBorder="1" applyAlignment="1" applyProtection="1">
      <alignment horizontal="center" vertical="center" wrapText="1"/>
      <protection hidden="1"/>
    </xf>
    <xf numFmtId="0" fontId="17" fillId="45" borderId="67" xfId="62" applyFont="1" applyFill="1" applyBorder="1" applyAlignment="1" applyProtection="1">
      <alignment horizontal="center" vertical="center" textRotation="90" wrapText="1"/>
      <protection hidden="1"/>
    </xf>
    <xf numFmtId="167" fontId="17" fillId="45" borderId="67" xfId="55" applyNumberFormat="1" applyFont="1" applyFill="1" applyBorder="1" applyAlignment="1" applyProtection="1">
      <alignment horizontal="center" vertical="center" wrapText="1"/>
      <protection hidden="1"/>
    </xf>
    <xf numFmtId="0" fontId="17" fillId="45" borderId="68" xfId="62" applyFont="1" applyFill="1" applyBorder="1" applyAlignment="1" applyProtection="1">
      <alignment horizontal="center" vertical="center" wrapText="1"/>
      <protection hidden="1"/>
    </xf>
    <xf numFmtId="0" fontId="22" fillId="50" borderId="69" xfId="45" applyFont="1" applyFill="1" applyBorder="1" applyAlignment="1" applyProtection="1">
      <alignment horizontal="center" vertical="center" wrapText="1"/>
      <protection/>
    </xf>
    <xf numFmtId="0" fontId="6" fillId="0" borderId="16" xfId="62" applyFont="1" applyFill="1" applyBorder="1" applyAlignment="1" applyProtection="1">
      <alignment horizontal="center" vertical="center" wrapText="1"/>
      <protection hidden="1"/>
    </xf>
    <xf numFmtId="0" fontId="22" fillId="43" borderId="56" xfId="45" applyFont="1" applyFill="1" applyBorder="1" applyAlignment="1" applyProtection="1">
      <alignment horizontal="center" vertical="center" wrapText="1"/>
      <protection/>
    </xf>
    <xf numFmtId="0" fontId="22" fillId="50" borderId="70" xfId="45" applyFont="1" applyFill="1" applyBorder="1" applyAlignment="1" applyProtection="1">
      <alignment horizontal="center" vertical="center" wrapText="1"/>
      <protection/>
    </xf>
    <xf numFmtId="9" fontId="22" fillId="50" borderId="70" xfId="45" applyNumberFormat="1" applyFont="1" applyFill="1" applyBorder="1" applyAlignment="1" applyProtection="1">
      <alignment horizontal="center" vertical="center" wrapText="1"/>
      <protection/>
    </xf>
    <xf numFmtId="167" fontId="22" fillId="50" borderId="71" xfId="55" applyNumberFormat="1" applyFont="1" applyFill="1" applyBorder="1" applyAlignment="1" applyProtection="1">
      <alignment horizontal="center" vertical="center" wrapText="1"/>
      <protection/>
    </xf>
    <xf numFmtId="167" fontId="22" fillId="50" borderId="70" xfId="55" applyNumberFormat="1" applyFont="1" applyFill="1" applyBorder="1" applyAlignment="1" applyProtection="1">
      <alignment horizontal="center" vertical="center" wrapText="1"/>
      <protection/>
    </xf>
    <xf numFmtId="0" fontId="22" fillId="50" borderId="72" xfId="45" applyFont="1" applyFill="1" applyBorder="1" applyAlignment="1" applyProtection="1">
      <alignment horizontal="center" vertical="center" wrapText="1"/>
      <protection/>
    </xf>
    <xf numFmtId="0" fontId="17" fillId="45" borderId="23" xfId="45" applyFont="1" applyFill="1" applyBorder="1" applyAlignment="1" applyProtection="1">
      <alignment horizontal="center" vertical="center" wrapText="1"/>
      <protection/>
    </xf>
    <xf numFmtId="167" fontId="17" fillId="45" borderId="73" xfId="55" applyNumberFormat="1" applyFont="1" applyFill="1" applyBorder="1" applyAlignment="1" applyProtection="1">
      <alignment horizontal="center" vertical="center" wrapText="1"/>
      <protection/>
    </xf>
    <xf numFmtId="167" fontId="17" fillId="45" borderId="70" xfId="55" applyNumberFormat="1" applyFont="1" applyFill="1" applyBorder="1" applyAlignment="1" applyProtection="1">
      <alignment horizontal="center" vertical="center" wrapText="1"/>
      <protection/>
    </xf>
    <xf numFmtId="0" fontId="17" fillId="45" borderId="74" xfId="45" applyFont="1" applyFill="1" applyBorder="1" applyAlignment="1" applyProtection="1">
      <alignment horizontal="center" vertical="center" wrapText="1"/>
      <protection/>
    </xf>
    <xf numFmtId="0" fontId="19" fillId="0" borderId="75" xfId="45" applyFont="1" applyBorder="1" applyAlignment="1" applyProtection="1">
      <alignment vertical="center" wrapText="1"/>
      <protection/>
    </xf>
    <xf numFmtId="0" fontId="19" fillId="0" borderId="23" xfId="45" applyFont="1" applyBorder="1" applyAlignment="1" applyProtection="1">
      <alignment vertical="center" wrapText="1"/>
      <protection/>
    </xf>
    <xf numFmtId="0" fontId="19" fillId="0" borderId="56" xfId="45" applyFont="1" applyBorder="1" applyAlignment="1" applyProtection="1">
      <alignment vertical="center" wrapText="1"/>
      <protection/>
    </xf>
    <xf numFmtId="0" fontId="22" fillId="0" borderId="23" xfId="45" applyFont="1" applyBorder="1" applyAlignment="1" applyProtection="1">
      <alignment vertical="center" wrapText="1"/>
      <protection/>
    </xf>
    <xf numFmtId="167" fontId="19" fillId="0" borderId="23" xfId="55" applyNumberFormat="1" applyFont="1" applyBorder="1" applyAlignment="1" applyProtection="1">
      <alignment vertical="center" wrapText="1"/>
      <protection/>
    </xf>
    <xf numFmtId="0" fontId="19" fillId="0" borderId="76" xfId="45" applyFont="1" applyBorder="1" applyAlignment="1" applyProtection="1">
      <alignment vertical="center" wrapText="1"/>
      <protection/>
    </xf>
    <xf numFmtId="0" fontId="22" fillId="67" borderId="77" xfId="45" applyFont="1" applyFill="1" applyBorder="1" applyAlignment="1" applyProtection="1">
      <alignment horizontal="center" vertical="center" wrapText="1"/>
      <protection/>
    </xf>
    <xf numFmtId="167" fontId="17" fillId="45" borderId="78" xfId="55" applyNumberFormat="1" applyFont="1" applyFill="1" applyBorder="1" applyAlignment="1" applyProtection="1">
      <alignment horizontal="center" vertical="center" wrapText="1"/>
      <protection hidden="1"/>
    </xf>
    <xf numFmtId="0" fontId="22" fillId="68" borderId="61" xfId="45" applyFont="1" applyFill="1" applyBorder="1" applyAlignment="1" applyProtection="1">
      <alignment horizontal="center" vertical="center" wrapText="1"/>
      <protection/>
    </xf>
    <xf numFmtId="9" fontId="22" fillId="50" borderId="70" xfId="70" applyFont="1" applyFill="1" applyBorder="1" applyAlignment="1" applyProtection="1">
      <alignment horizontal="center" vertical="center" wrapText="1"/>
      <protection/>
    </xf>
    <xf numFmtId="1" fontId="22" fillId="50" borderId="70" xfId="45" applyNumberFormat="1" applyFont="1" applyFill="1" applyBorder="1" applyAlignment="1" applyProtection="1">
      <alignment horizontal="center" vertical="center" wrapText="1"/>
      <protection/>
    </xf>
    <xf numFmtId="0" fontId="22" fillId="50" borderId="79" xfId="45" applyFont="1" applyFill="1" applyBorder="1" applyAlignment="1" applyProtection="1">
      <alignment horizontal="center" vertical="center" wrapText="1"/>
      <protection/>
    </xf>
    <xf numFmtId="167" fontId="17" fillId="45" borderId="23" xfId="55" applyNumberFormat="1" applyFont="1" applyFill="1" applyBorder="1" applyAlignment="1" applyProtection="1">
      <alignment horizontal="center" vertical="center" wrapText="1"/>
      <protection/>
    </xf>
    <xf numFmtId="0" fontId="17" fillId="45" borderId="80" xfId="45" applyFont="1" applyFill="1" applyBorder="1" applyAlignment="1" applyProtection="1">
      <alignment horizontal="center" vertical="center" wrapText="1"/>
      <protection/>
    </xf>
    <xf numFmtId="0" fontId="19" fillId="57" borderId="62" xfId="45" applyFont="1" applyFill="1" applyBorder="1" applyAlignment="1" applyProtection="1">
      <alignment horizontal="center" vertical="center" wrapText="1"/>
      <protection/>
    </xf>
    <xf numFmtId="0" fontId="19" fillId="57" borderId="56" xfId="45" applyFont="1" applyFill="1" applyBorder="1" applyAlignment="1" applyProtection="1">
      <alignment horizontal="center" vertical="center" wrapText="1"/>
      <protection/>
    </xf>
    <xf numFmtId="1" fontId="19" fillId="57" borderId="56" xfId="51" applyNumberFormat="1" applyFont="1" applyFill="1" applyBorder="1" applyAlignment="1" applyProtection="1">
      <alignment horizontal="center" vertical="center" wrapText="1"/>
      <protection/>
    </xf>
    <xf numFmtId="9" fontId="19" fillId="57" borderId="56" xfId="45" applyNumberFormat="1" applyFont="1" applyFill="1" applyBorder="1" applyAlignment="1" applyProtection="1">
      <alignment horizontal="center" vertical="center" wrapText="1"/>
      <protection/>
    </xf>
    <xf numFmtId="166" fontId="19" fillId="57" borderId="56" xfId="45" applyNumberFormat="1" applyFont="1" applyFill="1" applyBorder="1" applyAlignment="1" applyProtection="1">
      <alignment horizontal="center" vertical="center" wrapText="1"/>
      <protection/>
    </xf>
    <xf numFmtId="0" fontId="22" fillId="57" borderId="56" xfId="45" applyFont="1" applyFill="1" applyBorder="1" applyAlignment="1" applyProtection="1">
      <alignment horizontal="center" vertical="center" wrapText="1"/>
      <protection/>
    </xf>
    <xf numFmtId="167" fontId="22" fillId="57" borderId="56" xfId="55" applyNumberFormat="1" applyFont="1" applyFill="1" applyBorder="1" applyAlignment="1" applyProtection="1">
      <alignment horizontal="center" vertical="center" wrapText="1"/>
      <protection/>
    </xf>
    <xf numFmtId="0" fontId="19" fillId="57" borderId="81" xfId="45"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locked="0"/>
    </xf>
    <xf numFmtId="0" fontId="22" fillId="69" borderId="22" xfId="0" applyFont="1" applyFill="1" applyBorder="1" applyAlignment="1" applyProtection="1">
      <alignment horizontal="center" vertical="center" wrapText="1"/>
      <protection locked="0"/>
    </xf>
    <xf numFmtId="0" fontId="17" fillId="44" borderId="22" xfId="61" applyFont="1" applyFill="1" applyBorder="1" applyAlignment="1" applyProtection="1">
      <alignment horizontal="center" vertical="center" wrapText="1"/>
      <protection hidden="1" locked="0"/>
    </xf>
    <xf numFmtId="0" fontId="17" fillId="70" borderId="55" xfId="61" applyFont="1" applyFill="1" applyBorder="1" applyAlignment="1" applyProtection="1">
      <alignment horizontal="center" vertical="center" wrapText="1"/>
      <protection hidden="1" locked="0"/>
    </xf>
    <xf numFmtId="0" fontId="17" fillId="44" borderId="82" xfId="61" applyFont="1" applyFill="1" applyBorder="1" applyAlignment="1" applyProtection="1">
      <alignment horizontal="center" vertical="center" wrapText="1"/>
      <protection hidden="1" locked="0"/>
    </xf>
    <xf numFmtId="1" fontId="17" fillId="44" borderId="83" xfId="47" applyNumberFormat="1" applyFont="1" applyFill="1" applyBorder="1" applyAlignment="1" applyProtection="1">
      <alignment horizontal="center" vertical="center" wrapText="1"/>
      <protection hidden="1" locked="0"/>
    </xf>
    <xf numFmtId="0" fontId="17" fillId="44" borderId="83" xfId="61" applyFont="1" applyFill="1" applyBorder="1" applyAlignment="1" applyProtection="1">
      <alignment horizontal="center" vertical="center" wrapText="1"/>
      <protection hidden="1" locked="0"/>
    </xf>
    <xf numFmtId="9" fontId="17" fillId="44" borderId="83" xfId="67" applyFont="1" applyFill="1" applyBorder="1" applyAlignment="1" applyProtection="1">
      <alignment horizontal="center" vertical="center" wrapText="1"/>
      <protection hidden="1" locked="0"/>
    </xf>
    <xf numFmtId="0" fontId="17" fillId="44" borderId="83" xfId="61" applyFont="1" applyFill="1" applyBorder="1" applyAlignment="1" applyProtection="1">
      <alignment horizontal="center" vertical="center" textRotation="90" wrapText="1"/>
      <protection hidden="1" locked="0"/>
    </xf>
    <xf numFmtId="1" fontId="17" fillId="44" borderId="83" xfId="61" applyNumberFormat="1" applyFont="1" applyFill="1" applyBorder="1" applyAlignment="1" applyProtection="1">
      <alignment horizontal="center" vertical="center" textRotation="90" wrapText="1"/>
      <protection hidden="1" locked="0"/>
    </xf>
    <xf numFmtId="1" fontId="17" fillId="44" borderId="83" xfId="61" applyNumberFormat="1" applyFont="1" applyFill="1" applyBorder="1" applyAlignment="1" applyProtection="1">
      <alignment horizontal="center" vertical="center" wrapText="1"/>
      <protection hidden="1" locked="0"/>
    </xf>
    <xf numFmtId="171" fontId="17" fillId="44" borderId="83" xfId="61" applyNumberFormat="1" applyFont="1" applyFill="1" applyBorder="1" applyAlignment="1" applyProtection="1">
      <alignment horizontal="center" vertical="center" wrapText="1"/>
      <protection hidden="1" locked="0"/>
    </xf>
    <xf numFmtId="171" fontId="17" fillId="44" borderId="84" xfId="61" applyNumberFormat="1" applyFont="1" applyFill="1" applyBorder="1" applyAlignment="1" applyProtection="1">
      <alignment horizontal="center" vertical="center" wrapText="1"/>
      <protection hidden="1" locked="0"/>
    </xf>
    <xf numFmtId="0" fontId="17" fillId="44" borderId="85" xfId="61" applyFont="1" applyFill="1" applyBorder="1" applyAlignment="1" applyProtection="1">
      <alignment horizontal="center" vertical="center" wrapText="1"/>
      <protection hidden="1" locked="0"/>
    </xf>
    <xf numFmtId="0" fontId="18" fillId="39" borderId="54" xfId="61" applyFont="1" applyFill="1" applyBorder="1" applyAlignment="1" applyProtection="1">
      <alignment horizontal="center" vertical="center" wrapText="1"/>
      <protection hidden="1" locked="0"/>
    </xf>
    <xf numFmtId="0" fontId="18" fillId="39" borderId="60" xfId="61" applyFont="1" applyFill="1" applyBorder="1" applyAlignment="1" applyProtection="1">
      <alignment horizontal="center" vertical="center" wrapText="1"/>
      <protection hidden="1" locked="0"/>
    </xf>
    <xf numFmtId="0" fontId="22" fillId="43" borderId="56" xfId="0" applyFont="1" applyFill="1" applyBorder="1" applyAlignment="1" applyProtection="1">
      <alignment horizontal="center" vertical="center" wrapText="1"/>
      <protection locked="0"/>
    </xf>
    <xf numFmtId="9" fontId="18" fillId="43" borderId="56" xfId="67" applyFont="1" applyFill="1" applyBorder="1" applyAlignment="1" applyProtection="1">
      <alignment horizontal="center" vertical="center" wrapText="1"/>
      <protection locked="0"/>
    </xf>
    <xf numFmtId="1" fontId="22" fillId="43" borderId="56" xfId="0" applyNumberFormat="1" applyFont="1" applyFill="1" applyBorder="1" applyAlignment="1" applyProtection="1">
      <alignment horizontal="center" vertical="center" wrapText="1"/>
      <protection locked="0"/>
    </xf>
    <xf numFmtId="44" fontId="22" fillId="43" borderId="56" xfId="55" applyFont="1" applyFill="1" applyBorder="1" applyAlignment="1" applyProtection="1">
      <alignment horizontal="center" vertical="center" wrapText="1"/>
      <protection locked="0"/>
    </xf>
    <xf numFmtId="0" fontId="22" fillId="43" borderId="61" xfId="0" applyFont="1" applyFill="1" applyBorder="1" applyAlignment="1" applyProtection="1">
      <alignment horizontal="center" vertical="center" wrapText="1"/>
      <protection locked="0"/>
    </xf>
    <xf numFmtId="0" fontId="17" fillId="44" borderId="22" xfId="0" applyFont="1" applyFill="1" applyBorder="1" applyAlignment="1" applyProtection="1">
      <alignment horizontal="center" vertical="center" wrapText="1"/>
      <protection locked="0"/>
    </xf>
    <xf numFmtId="9" fontId="39" fillId="44" borderId="22" xfId="67" applyFont="1" applyFill="1" applyBorder="1" applyAlignment="1" applyProtection="1">
      <alignment horizontal="center" vertical="center" wrapText="1"/>
      <protection locked="0"/>
    </xf>
    <xf numFmtId="1" fontId="17" fillId="44" borderId="22" xfId="0" applyNumberFormat="1" applyFont="1" applyFill="1" applyBorder="1" applyAlignment="1" applyProtection="1">
      <alignment horizontal="center" vertical="center" wrapText="1"/>
      <protection locked="0"/>
    </xf>
    <xf numFmtId="42" fontId="17" fillId="44" borderId="22" xfId="56" applyFont="1" applyFill="1" applyBorder="1" applyAlignment="1" applyProtection="1">
      <alignment horizontal="center" vertical="center" wrapText="1"/>
      <protection locked="0"/>
    </xf>
    <xf numFmtId="0" fontId="22" fillId="49" borderId="22" xfId="0" applyFont="1" applyFill="1" applyBorder="1" applyAlignment="1" applyProtection="1">
      <alignment horizontal="center" vertical="center" wrapText="1"/>
      <protection locked="0"/>
    </xf>
    <xf numFmtId="0" fontId="17" fillId="44" borderId="55" xfId="61" applyFont="1" applyFill="1" applyBorder="1" applyAlignment="1" applyProtection="1">
      <alignment horizontal="center" vertical="center" wrapText="1"/>
      <protection hidden="1" locked="0"/>
    </xf>
    <xf numFmtId="0" fontId="17" fillId="44" borderId="60" xfId="61" applyFont="1" applyFill="1" applyBorder="1" applyAlignment="1" applyProtection="1">
      <alignment horizontal="center" vertical="center" wrapText="1"/>
      <protection hidden="1" locked="0"/>
    </xf>
    <xf numFmtId="0" fontId="17" fillId="44" borderId="56" xfId="0" applyFont="1" applyFill="1" applyBorder="1" applyAlignment="1" applyProtection="1">
      <alignment vertical="center" wrapText="1"/>
      <protection locked="0"/>
    </xf>
    <xf numFmtId="0" fontId="17" fillId="44" borderId="22" xfId="0" applyFont="1" applyFill="1" applyBorder="1" applyAlignment="1" applyProtection="1">
      <alignment vertical="center" wrapText="1"/>
      <protection locked="0"/>
    </xf>
    <xf numFmtId="0" fontId="17" fillId="44" borderId="56" xfId="0" applyFont="1" applyFill="1" applyBorder="1" applyAlignment="1" applyProtection="1">
      <alignment horizontal="center" vertical="center" wrapText="1"/>
      <protection locked="0"/>
    </xf>
    <xf numFmtId="9" fontId="39" fillId="44" borderId="56" xfId="67" applyFont="1" applyFill="1" applyBorder="1" applyAlignment="1" applyProtection="1">
      <alignment horizontal="center" vertical="center" wrapText="1"/>
      <protection locked="0"/>
    </xf>
    <xf numFmtId="1" fontId="17" fillId="44" borderId="56" xfId="0" applyNumberFormat="1" applyFont="1" applyFill="1" applyBorder="1" applyAlignment="1" applyProtection="1">
      <alignment horizontal="center" vertical="center" wrapText="1"/>
      <protection locked="0"/>
    </xf>
    <xf numFmtId="44" fontId="17" fillId="44" borderId="56" xfId="55" applyFont="1" applyFill="1" applyBorder="1" applyAlignment="1" applyProtection="1">
      <alignment horizontal="center" vertical="center" wrapText="1"/>
      <protection locked="0"/>
    </xf>
    <xf numFmtId="0" fontId="39" fillId="49" borderId="22" xfId="0" applyFont="1" applyFill="1" applyBorder="1" applyAlignment="1" applyProtection="1">
      <alignment horizontal="center" vertical="center" wrapText="1"/>
      <protection locked="0"/>
    </xf>
    <xf numFmtId="9" fontId="17" fillId="44" borderId="85" xfId="67" applyFont="1" applyFill="1" applyBorder="1" applyAlignment="1" applyProtection="1">
      <alignment horizontal="center" vertical="center" wrapText="1"/>
      <protection hidden="1" locked="0"/>
    </xf>
    <xf numFmtId="0" fontId="17" fillId="44" borderId="85" xfId="61" applyFont="1" applyFill="1" applyBorder="1" applyAlignment="1" applyProtection="1">
      <alignment horizontal="center" vertical="center" textRotation="90" wrapText="1"/>
      <protection hidden="1" locked="0"/>
    </xf>
    <xf numFmtId="1" fontId="17" fillId="44" borderId="85" xfId="61" applyNumberFormat="1" applyFont="1" applyFill="1" applyBorder="1" applyAlignment="1" applyProtection="1">
      <alignment horizontal="center" vertical="center" textRotation="90" wrapText="1"/>
      <protection hidden="1" locked="0"/>
    </xf>
    <xf numFmtId="1" fontId="17" fillId="44" borderId="85" xfId="61" applyNumberFormat="1" applyFont="1" applyFill="1" applyBorder="1" applyAlignment="1" applyProtection="1">
      <alignment horizontal="center" vertical="center" wrapText="1"/>
      <protection hidden="1" locked="0"/>
    </xf>
    <xf numFmtId="171" fontId="17" fillId="44" borderId="85" xfId="61" applyNumberFormat="1" applyFont="1" applyFill="1" applyBorder="1" applyAlignment="1" applyProtection="1">
      <alignment horizontal="center" vertical="center" wrapText="1"/>
      <protection hidden="1" locked="0"/>
    </xf>
    <xf numFmtId="0" fontId="18" fillId="36" borderId="54" xfId="61" applyFont="1" applyFill="1" applyBorder="1" applyAlignment="1" applyProtection="1">
      <alignment horizontal="center" vertical="center" wrapText="1"/>
      <protection hidden="1" locked="0"/>
    </xf>
    <xf numFmtId="0" fontId="19" fillId="43" borderId="56" xfId="0" applyFont="1" applyFill="1" applyBorder="1" applyAlignment="1" applyProtection="1">
      <alignment horizontal="center" vertical="center" wrapText="1"/>
      <protection locked="0"/>
    </xf>
    <xf numFmtId="0" fontId="22" fillId="43" borderId="86" xfId="0" applyFont="1" applyFill="1" applyBorder="1" applyAlignment="1" applyProtection="1">
      <alignment horizontal="center" vertical="center" wrapText="1"/>
      <protection locked="0"/>
    </xf>
    <xf numFmtId="1" fontId="22" fillId="43" borderId="86" xfId="0" applyNumberFormat="1" applyFont="1" applyFill="1" applyBorder="1" applyAlignment="1" applyProtection="1">
      <alignment horizontal="center" vertical="center" wrapText="1"/>
      <protection locked="0"/>
    </xf>
    <xf numFmtId="44" fontId="22" fillId="43" borderId="86" xfId="55" applyFont="1" applyFill="1" applyBorder="1" applyAlignment="1" applyProtection="1">
      <alignment horizontal="center" vertical="center" wrapText="1"/>
      <protection locked="0"/>
    </xf>
    <xf numFmtId="44" fontId="22" fillId="43" borderId="87" xfId="55" applyFont="1" applyFill="1" applyBorder="1" applyAlignment="1" applyProtection="1">
      <alignment horizontal="center" vertical="center" wrapText="1"/>
      <protection locked="0"/>
    </xf>
    <xf numFmtId="44" fontId="17" fillId="70" borderId="56" xfId="55" applyFont="1" applyFill="1" applyBorder="1" applyAlignment="1" applyProtection="1">
      <alignment horizontal="center" vertical="center" wrapText="1"/>
      <protection locked="0"/>
    </xf>
    <xf numFmtId="0" fontId="19" fillId="46" borderId="56" xfId="0" applyFont="1" applyFill="1" applyBorder="1" applyAlignment="1" applyProtection="1">
      <alignment horizontal="center" vertical="center" wrapText="1"/>
      <protection locked="0"/>
    </xf>
    <xf numFmtId="1" fontId="19" fillId="46" borderId="56" xfId="47" applyNumberFormat="1" applyFont="1" applyFill="1" applyBorder="1" applyAlignment="1" applyProtection="1">
      <alignment horizontal="center" vertical="center" wrapText="1"/>
      <protection locked="0"/>
    </xf>
    <xf numFmtId="9" fontId="21" fillId="46" borderId="56" xfId="67" applyFont="1" applyFill="1" applyBorder="1" applyAlignment="1" applyProtection="1">
      <alignment horizontal="center" vertical="center" wrapText="1"/>
      <protection locked="0"/>
    </xf>
    <xf numFmtId="166" fontId="19" fillId="46" borderId="56" xfId="0" applyNumberFormat="1" applyFont="1" applyFill="1" applyBorder="1" applyAlignment="1" applyProtection="1">
      <alignment horizontal="center" vertical="center" wrapText="1"/>
      <protection locked="0"/>
    </xf>
    <xf numFmtId="1" fontId="19" fillId="46" borderId="56" xfId="0" applyNumberFormat="1" applyFont="1" applyFill="1" applyBorder="1" applyAlignment="1" applyProtection="1">
      <alignment horizontal="center" vertical="center" wrapText="1"/>
      <protection locked="0"/>
    </xf>
    <xf numFmtId="1" fontId="22" fillId="46" borderId="56" xfId="0" applyNumberFormat="1" applyFont="1" applyFill="1" applyBorder="1" applyAlignment="1" applyProtection="1">
      <alignment horizontal="center" vertical="center" wrapText="1"/>
      <protection locked="0"/>
    </xf>
    <xf numFmtId="44" fontId="22" fillId="46" borderId="56" xfId="55" applyFont="1" applyFill="1" applyBorder="1" applyAlignment="1" applyProtection="1">
      <alignment horizontal="center" vertical="center" wrapText="1"/>
      <protection locked="0"/>
    </xf>
    <xf numFmtId="0" fontId="17" fillId="44" borderId="41" xfId="61" applyFont="1" applyFill="1" applyBorder="1" applyAlignment="1" applyProtection="1">
      <alignment horizontal="center" vertical="center" wrapText="1"/>
      <protection hidden="1" locked="0"/>
    </xf>
    <xf numFmtId="0" fontId="18" fillId="39" borderId="41" xfId="0" applyFont="1" applyFill="1" applyBorder="1" applyAlignment="1" applyProtection="1">
      <alignment horizontal="center" vertical="center" wrapText="1"/>
      <protection locked="0"/>
    </xf>
    <xf numFmtId="0" fontId="0" fillId="0" borderId="55" xfId="0" applyBorder="1" applyAlignment="1">
      <alignment horizontal="center" vertical="center"/>
    </xf>
    <xf numFmtId="0" fontId="84" fillId="0" borderId="55" xfId="0" applyFont="1" applyBorder="1" applyAlignment="1">
      <alignment vertical="center"/>
    </xf>
    <xf numFmtId="0" fontId="33" fillId="0" borderId="11" xfId="0" applyFont="1" applyBorder="1" applyAlignment="1">
      <alignment horizontal="center" vertical="center" wrapText="1"/>
    </xf>
    <xf numFmtId="0" fontId="33" fillId="0" borderId="10" xfId="0" applyFont="1" applyBorder="1" applyAlignment="1">
      <alignment horizontal="center" vertical="center" wrapText="1"/>
    </xf>
    <xf numFmtId="0" fontId="30" fillId="43" borderId="21" xfId="0" applyFont="1" applyFill="1" applyBorder="1" applyAlignment="1">
      <alignment horizontal="center" vertical="center" wrapText="1"/>
    </xf>
    <xf numFmtId="0" fontId="24" fillId="49" borderId="21" xfId="0" applyFont="1" applyFill="1" applyBorder="1" applyAlignment="1">
      <alignment horizontal="center" vertical="center" wrapText="1"/>
    </xf>
    <xf numFmtId="0" fontId="17" fillId="44" borderId="41" xfId="61" applyFont="1" applyFill="1" applyBorder="1" applyAlignment="1" applyProtection="1">
      <alignment horizontal="center" vertical="center" wrapText="1"/>
      <protection hidden="1"/>
    </xf>
    <xf numFmtId="0" fontId="17" fillId="44" borderId="22" xfId="61" applyFont="1" applyFill="1" applyBorder="1" applyAlignment="1" applyProtection="1">
      <alignment horizontal="center" vertical="center" wrapText="1"/>
      <protection hidden="1"/>
    </xf>
    <xf numFmtId="0" fontId="17" fillId="44" borderId="62" xfId="61" applyFont="1" applyFill="1" applyBorder="1" applyAlignment="1" applyProtection="1">
      <alignment horizontal="center" vertical="center" wrapText="1"/>
      <protection hidden="1"/>
    </xf>
    <xf numFmtId="0" fontId="17" fillId="44" borderId="84" xfId="61" applyFont="1" applyFill="1" applyBorder="1" applyAlignment="1" applyProtection="1">
      <alignment horizontal="center" vertical="center" wrapText="1"/>
      <protection hidden="1"/>
    </xf>
    <xf numFmtId="0" fontId="17" fillId="44" borderId="54" xfId="61" applyFont="1" applyFill="1" applyBorder="1" applyAlignment="1" applyProtection="1">
      <alignment horizontal="center" vertical="center" wrapText="1"/>
      <protection hidden="1"/>
    </xf>
    <xf numFmtId="0" fontId="17" fillId="44" borderId="60" xfId="61" applyFont="1" applyFill="1" applyBorder="1" applyAlignment="1" applyProtection="1">
      <alignment horizontal="center" vertical="center" wrapText="1"/>
      <protection hidden="1"/>
    </xf>
    <xf numFmtId="0" fontId="17" fillId="44" borderId="85" xfId="61" applyFont="1" applyFill="1" applyBorder="1" applyAlignment="1" applyProtection="1">
      <alignment horizontal="center" vertical="center" wrapText="1"/>
      <protection hidden="1"/>
    </xf>
    <xf numFmtId="0" fontId="17" fillId="44" borderId="85" xfId="61" applyFont="1" applyFill="1" applyBorder="1" applyAlignment="1" applyProtection="1">
      <alignment horizontal="center" vertical="center" textRotation="90" wrapText="1"/>
      <protection hidden="1"/>
    </xf>
    <xf numFmtId="171" fontId="17" fillId="44" borderId="85" xfId="61" applyNumberFormat="1" applyFont="1" applyFill="1" applyBorder="1" applyAlignment="1" applyProtection="1">
      <alignment horizontal="center" vertical="center" wrapText="1"/>
      <protection hidden="1"/>
    </xf>
    <xf numFmtId="0" fontId="6" fillId="0" borderId="60" xfId="0" applyFont="1" applyFill="1" applyBorder="1" applyAlignment="1">
      <alignment horizontal="center" vertical="center" wrapText="1"/>
    </xf>
    <xf numFmtId="9" fontId="6" fillId="0" borderId="60" xfId="67" applyFont="1" applyFill="1" applyBorder="1" applyAlignment="1">
      <alignment horizontal="center" vertical="center" wrapText="1"/>
    </xf>
    <xf numFmtId="9" fontId="6" fillId="0" borderId="54" xfId="0" applyNumberFormat="1" applyFont="1" applyFill="1" applyBorder="1" applyAlignment="1">
      <alignment horizontal="center" vertical="center" wrapText="1"/>
    </xf>
    <xf numFmtId="9" fontId="6" fillId="0" borderId="88" xfId="0" applyNumberFormat="1" applyFont="1" applyFill="1" applyBorder="1" applyAlignment="1">
      <alignment horizontal="center" vertical="center" wrapText="1"/>
    </xf>
    <xf numFmtId="0" fontId="6" fillId="36" borderId="16" xfId="61" applyFont="1" applyFill="1" applyBorder="1" applyAlignment="1" applyProtection="1">
      <alignment horizontal="center" vertical="center" wrapText="1"/>
      <protection hidden="1"/>
    </xf>
    <xf numFmtId="0" fontId="19" fillId="0" borderId="54" xfId="0" applyFont="1" applyFill="1" applyBorder="1" applyAlignment="1">
      <alignment horizontal="center" vertical="center" wrapText="1"/>
    </xf>
    <xf numFmtId="9" fontId="19" fillId="0" borderId="54" xfId="0" applyNumberFormat="1" applyFont="1" applyFill="1" applyBorder="1" applyAlignment="1">
      <alignment horizontal="center" vertical="center" wrapText="1"/>
    </xf>
    <xf numFmtId="0" fontId="19" fillId="0" borderId="88" xfId="0" applyFont="1" applyFill="1" applyBorder="1" applyAlignment="1">
      <alignment horizontal="center" vertical="center" wrapText="1"/>
    </xf>
    <xf numFmtId="0" fontId="22" fillId="43" borderId="22" xfId="0" applyFont="1" applyFill="1" applyBorder="1" applyAlignment="1">
      <alignment horizontal="center" vertical="center" wrapText="1"/>
    </xf>
    <xf numFmtId="0" fontId="22" fillId="43" borderId="16" xfId="0" applyFont="1" applyFill="1" applyBorder="1" applyAlignment="1">
      <alignment horizontal="center" vertical="center" wrapText="1"/>
    </xf>
    <xf numFmtId="0" fontId="18" fillId="36" borderId="54" xfId="61" applyFont="1" applyFill="1" applyBorder="1" applyAlignment="1" applyProtection="1">
      <alignment horizontal="center" vertical="center" wrapText="1"/>
      <protection hidden="1"/>
    </xf>
    <xf numFmtId="0" fontId="22" fillId="0" borderId="41" xfId="0" applyFont="1" applyFill="1" applyBorder="1" applyAlignment="1">
      <alignment horizontal="center" vertical="center" wrapText="1"/>
    </xf>
    <xf numFmtId="0" fontId="19" fillId="0" borderId="41" xfId="0" applyFont="1" applyFill="1" applyBorder="1" applyAlignment="1">
      <alignment horizontal="center" vertical="center" wrapText="1"/>
    </xf>
    <xf numFmtId="9" fontId="19" fillId="0" borderId="41" xfId="0" applyNumberFormat="1" applyFont="1" applyFill="1" applyBorder="1" applyAlignment="1">
      <alignment horizontal="center" vertical="center" wrapText="1"/>
    </xf>
    <xf numFmtId="0" fontId="22" fillId="0" borderId="63" xfId="0" applyFont="1" applyFill="1" applyBorder="1" applyAlignment="1">
      <alignment horizontal="center" vertical="center" wrapText="1"/>
    </xf>
    <xf numFmtId="49" fontId="19" fillId="0" borderId="63" xfId="0" applyNumberFormat="1" applyFont="1" applyFill="1" applyBorder="1" applyAlignment="1">
      <alignment horizontal="center" vertical="center" wrapText="1"/>
    </xf>
    <xf numFmtId="0" fontId="19" fillId="0" borderId="21"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19" fillId="0" borderId="63" xfId="0" applyFont="1" applyFill="1" applyBorder="1" applyAlignment="1">
      <alignment horizontal="center" vertical="center" wrapText="1"/>
    </xf>
    <xf numFmtId="49" fontId="18" fillId="58" borderId="55" xfId="0" applyNumberFormat="1" applyFont="1" applyFill="1" applyBorder="1" applyAlignment="1">
      <alignment horizontal="center" vertical="center" wrapText="1"/>
    </xf>
    <xf numFmtId="9" fontId="6" fillId="0" borderId="41" xfId="0" applyNumberFormat="1" applyFont="1" applyFill="1" applyBorder="1" applyAlignment="1">
      <alignment horizontal="center" vertical="center" wrapText="1"/>
    </xf>
    <xf numFmtId="0" fontId="6" fillId="36" borderId="63" xfId="61" applyFont="1" applyFill="1" applyBorder="1" applyAlignment="1" applyProtection="1">
      <alignment horizontal="center" vertical="center" wrapText="1"/>
      <protection hidden="1"/>
    </xf>
    <xf numFmtId="49" fontId="18" fillId="51" borderId="55" xfId="0" applyNumberFormat="1" applyFont="1" applyFill="1" applyBorder="1" applyAlignment="1">
      <alignment horizontal="center" vertical="center" wrapText="1"/>
    </xf>
    <xf numFmtId="49" fontId="18" fillId="51" borderId="54" xfId="0" applyNumberFormat="1" applyFont="1" applyFill="1" applyBorder="1" applyAlignment="1">
      <alignment horizontal="center" vertical="center" wrapText="1"/>
    </xf>
    <xf numFmtId="9" fontId="6" fillId="0" borderId="22" xfId="0" applyNumberFormat="1" applyFont="1" applyFill="1" applyBorder="1" applyAlignment="1">
      <alignment horizontal="center" vertical="center" wrapText="1"/>
    </xf>
    <xf numFmtId="0" fontId="22" fillId="43" borderId="21" xfId="0" applyFont="1" applyFill="1" applyBorder="1" applyAlignment="1">
      <alignment horizontal="center" vertical="center" wrapText="1"/>
    </xf>
    <xf numFmtId="0" fontId="22" fillId="43" borderId="55" xfId="0" applyFont="1" applyFill="1" applyBorder="1" applyAlignment="1">
      <alignment horizontal="center" vertical="center" wrapText="1"/>
    </xf>
    <xf numFmtId="0" fontId="22" fillId="43" borderId="56" xfId="0" applyFont="1" applyFill="1" applyBorder="1" applyAlignment="1">
      <alignment horizontal="center" vertical="center" wrapText="1"/>
    </xf>
    <xf numFmtId="9" fontId="22" fillId="43" borderId="56" xfId="0" applyNumberFormat="1" applyFont="1" applyFill="1" applyBorder="1" applyAlignment="1">
      <alignment horizontal="center" vertical="center" wrapText="1"/>
    </xf>
    <xf numFmtId="171" fontId="22" fillId="43" borderId="56" xfId="0" applyNumberFormat="1" applyFont="1" applyFill="1" applyBorder="1" applyAlignment="1">
      <alignment horizontal="center" vertical="center" wrapText="1"/>
    </xf>
    <xf numFmtId="0" fontId="22" fillId="43" borderId="61" xfId="0" applyFont="1" applyFill="1" applyBorder="1" applyAlignment="1">
      <alignment horizontal="center" vertical="center" wrapText="1"/>
    </xf>
    <xf numFmtId="0" fontId="17" fillId="44" borderId="22" xfId="0" applyFont="1" applyFill="1" applyBorder="1" applyAlignment="1">
      <alignment horizontal="center" vertical="center" wrapText="1"/>
    </xf>
    <xf numFmtId="0" fontId="17" fillId="44" borderId="21" xfId="0" applyFont="1" applyFill="1" applyBorder="1" applyAlignment="1">
      <alignment horizontal="center" vertical="center" wrapText="1"/>
    </xf>
    <xf numFmtId="171" fontId="17" fillId="44" borderId="56" xfId="0" applyNumberFormat="1" applyFont="1" applyFill="1" applyBorder="1" applyAlignment="1">
      <alignment horizontal="center" vertical="center" wrapText="1"/>
    </xf>
    <xf numFmtId="0" fontId="17" fillId="44" borderId="89" xfId="0" applyFont="1" applyFill="1" applyBorder="1" applyAlignment="1">
      <alignment horizontal="center" vertical="center" wrapText="1"/>
    </xf>
    <xf numFmtId="0" fontId="17" fillId="44" borderId="55" xfId="61" applyFont="1" applyFill="1" applyBorder="1" applyAlignment="1" applyProtection="1">
      <alignment horizontal="center" vertical="center" wrapText="1"/>
      <protection hidden="1"/>
    </xf>
    <xf numFmtId="0" fontId="17" fillId="44" borderId="82" xfId="61" applyFont="1" applyFill="1" applyBorder="1" applyAlignment="1" applyProtection="1">
      <alignment horizontal="center" vertical="center" wrapText="1"/>
      <protection hidden="1"/>
    </xf>
    <xf numFmtId="1" fontId="17" fillId="44" borderId="83" xfId="47" applyNumberFormat="1" applyFont="1" applyFill="1" applyBorder="1" applyAlignment="1" applyProtection="1">
      <alignment horizontal="center" vertical="center" wrapText="1"/>
      <protection hidden="1"/>
    </xf>
    <xf numFmtId="0" fontId="17" fillId="44" borderId="83" xfId="61" applyFont="1" applyFill="1" applyBorder="1" applyAlignment="1" applyProtection="1">
      <alignment horizontal="center" vertical="center" wrapText="1"/>
      <protection hidden="1"/>
    </xf>
    <xf numFmtId="9" fontId="17" fillId="44" borderId="83" xfId="61" applyNumberFormat="1" applyFont="1" applyFill="1" applyBorder="1" applyAlignment="1" applyProtection="1">
      <alignment horizontal="center" vertical="center" wrapText="1"/>
      <protection hidden="1"/>
    </xf>
    <xf numFmtId="0" fontId="17" fillId="44" borderId="83" xfId="61" applyFont="1" applyFill="1" applyBorder="1" applyAlignment="1" applyProtection="1">
      <alignment horizontal="center" vertical="center" textRotation="90" wrapText="1"/>
      <protection hidden="1"/>
    </xf>
    <xf numFmtId="171" fontId="17" fillId="44" borderId="83" xfId="61" applyNumberFormat="1" applyFont="1" applyFill="1" applyBorder="1" applyAlignment="1" applyProtection="1">
      <alignment horizontal="center" vertical="center" wrapText="1"/>
      <protection hidden="1"/>
    </xf>
    <xf numFmtId="0" fontId="6" fillId="0" borderId="41" xfId="61" applyFont="1" applyFill="1" applyBorder="1" applyAlignment="1" applyProtection="1">
      <alignment horizontal="center" vertical="center" wrapText="1"/>
      <protection hidden="1"/>
    </xf>
    <xf numFmtId="9" fontId="6" fillId="0" borderId="41" xfId="61" applyNumberFormat="1" applyFont="1" applyFill="1" applyBorder="1" applyAlignment="1" applyProtection="1">
      <alignment horizontal="center" vertical="center" wrapText="1"/>
      <protection hidden="1"/>
    </xf>
    <xf numFmtId="0" fontId="6" fillId="0" borderId="11" xfId="61" applyFont="1" applyFill="1" applyBorder="1" applyAlignment="1" applyProtection="1">
      <alignment horizontal="center" vertical="center" wrapText="1"/>
      <protection hidden="1"/>
    </xf>
    <xf numFmtId="44" fontId="21" fillId="36" borderId="16" xfId="55" applyFont="1" applyFill="1" applyBorder="1" applyAlignment="1" applyProtection="1">
      <alignment horizontal="center" vertical="center" wrapText="1"/>
      <protection hidden="1"/>
    </xf>
    <xf numFmtId="0" fontId="6" fillId="36" borderId="41" xfId="61" applyFont="1" applyFill="1" applyBorder="1" applyAlignment="1" applyProtection="1">
      <alignment horizontal="center" vertical="center" wrapText="1"/>
      <protection hidden="1"/>
    </xf>
    <xf numFmtId="9" fontId="6" fillId="36" borderId="41" xfId="61" applyNumberFormat="1" applyFont="1" applyFill="1" applyBorder="1" applyAlignment="1" applyProtection="1">
      <alignment horizontal="center" vertical="center" wrapText="1"/>
      <protection hidden="1"/>
    </xf>
    <xf numFmtId="0" fontId="6" fillId="36" borderId="21" xfId="61" applyFont="1" applyFill="1" applyBorder="1" applyAlignment="1" applyProtection="1">
      <alignment horizontal="center" vertical="center" wrapText="1"/>
      <protection hidden="1"/>
    </xf>
    <xf numFmtId="0" fontId="6" fillId="36" borderId="54" xfId="61" applyFont="1" applyFill="1" applyBorder="1" applyAlignment="1" applyProtection="1">
      <alignment horizontal="center" vertical="center" wrapText="1"/>
      <protection hidden="1"/>
    </xf>
    <xf numFmtId="9" fontId="6" fillId="36" borderId="54" xfId="61" applyNumberFormat="1" applyFont="1" applyFill="1" applyBorder="1" applyAlignment="1" applyProtection="1">
      <alignment horizontal="center" vertical="center" wrapText="1"/>
      <protection hidden="1"/>
    </xf>
    <xf numFmtId="0" fontId="6" fillId="36" borderId="11" xfId="61" applyFont="1" applyFill="1" applyBorder="1" applyAlignment="1" applyProtection="1">
      <alignment horizontal="center" vertical="center" wrapText="1"/>
      <protection hidden="1"/>
    </xf>
    <xf numFmtId="0" fontId="18" fillId="39" borderId="60" xfId="61" applyFont="1" applyFill="1" applyBorder="1" applyAlignment="1" applyProtection="1">
      <alignment horizontal="center" vertical="center" wrapText="1"/>
      <protection hidden="1"/>
    </xf>
    <xf numFmtId="0" fontId="19" fillId="51" borderId="54"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6" fillId="51" borderId="54" xfId="61" applyFont="1" applyFill="1" applyBorder="1" applyAlignment="1" applyProtection="1">
      <alignment horizontal="center" vertical="center" wrapText="1"/>
      <protection hidden="1"/>
    </xf>
    <xf numFmtId="0" fontId="6" fillId="46" borderId="21" xfId="61" applyFont="1" applyFill="1" applyBorder="1" applyAlignment="1" applyProtection="1">
      <alignment horizontal="center" vertical="center" wrapText="1"/>
      <protection hidden="1"/>
    </xf>
    <xf numFmtId="0" fontId="22" fillId="43" borderId="63" xfId="0" applyFont="1" applyFill="1" applyBorder="1" applyAlignment="1">
      <alignment horizontal="center" vertical="center" wrapText="1"/>
    </xf>
    <xf numFmtId="0" fontId="6" fillId="36" borderId="41" xfId="0" applyFont="1" applyFill="1" applyBorder="1" applyAlignment="1">
      <alignment horizontal="center" vertical="center" wrapText="1"/>
    </xf>
    <xf numFmtId="9" fontId="6" fillId="36" borderId="41" xfId="0" applyNumberFormat="1" applyFont="1" applyFill="1" applyBorder="1" applyAlignment="1">
      <alignment horizontal="center" vertical="center" wrapText="1"/>
    </xf>
    <xf numFmtId="0" fontId="6" fillId="36" borderId="63"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1" xfId="0" applyFont="1" applyFill="1" applyBorder="1" applyAlignment="1">
      <alignment horizontal="center" vertical="center" wrapText="1"/>
    </xf>
    <xf numFmtId="9" fontId="6" fillId="0" borderId="63" xfId="0" applyNumberFormat="1" applyFont="1" applyFill="1" applyBorder="1" applyAlignment="1">
      <alignment horizontal="center" vertical="center" wrapText="1"/>
    </xf>
    <xf numFmtId="0" fontId="6" fillId="0" borderId="16" xfId="61" applyFont="1" applyFill="1" applyBorder="1" applyAlignment="1" applyProtection="1">
      <alignment horizontal="center" vertical="center" wrapText="1"/>
      <protection hidden="1"/>
    </xf>
    <xf numFmtId="0" fontId="18" fillId="39" borderId="54" xfId="61" applyFont="1" applyFill="1" applyBorder="1" applyAlignment="1" applyProtection="1" quotePrefix="1">
      <alignment horizontal="center" vertical="center" wrapText="1"/>
      <protection hidden="1"/>
    </xf>
    <xf numFmtId="0" fontId="19" fillId="58" borderId="13" xfId="0" applyFont="1" applyFill="1" applyBorder="1" applyAlignment="1">
      <alignment horizontal="center" vertical="center" wrapText="1"/>
    </xf>
    <xf numFmtId="9" fontId="6" fillId="0" borderId="90" xfId="0" applyNumberFormat="1" applyFont="1" applyFill="1" applyBorder="1" applyAlignment="1">
      <alignment horizontal="center" vertical="center" wrapText="1"/>
    </xf>
    <xf numFmtId="0" fontId="6" fillId="0" borderId="90" xfId="0" applyFont="1" applyFill="1" applyBorder="1" applyAlignment="1">
      <alignment horizontal="center" vertical="center" wrapText="1"/>
    </xf>
    <xf numFmtId="0" fontId="6" fillId="51" borderId="41" xfId="61" applyFont="1" applyFill="1" applyBorder="1" applyAlignment="1" applyProtection="1">
      <alignment horizontal="center" vertical="center" wrapText="1"/>
      <protection hidden="1"/>
    </xf>
    <xf numFmtId="0" fontId="6" fillId="0" borderId="63" xfId="61" applyFont="1" applyFill="1" applyBorder="1" applyAlignment="1" applyProtection="1">
      <alignment horizontal="center" vertical="center" wrapText="1"/>
      <protection hidden="1"/>
    </xf>
    <xf numFmtId="9" fontId="6" fillId="36" borderId="63" xfId="61" applyNumberFormat="1" applyFont="1" applyFill="1" applyBorder="1" applyAlignment="1" applyProtection="1">
      <alignment horizontal="center" vertical="center" wrapText="1"/>
      <protection hidden="1"/>
    </xf>
    <xf numFmtId="0" fontId="6" fillId="36" borderId="88" xfId="61" applyFont="1" applyFill="1" applyBorder="1" applyAlignment="1" applyProtection="1">
      <alignment horizontal="center" vertical="center" wrapText="1"/>
      <protection hidden="1"/>
    </xf>
    <xf numFmtId="0" fontId="22" fillId="43" borderId="41" xfId="0" applyFont="1" applyFill="1" applyBorder="1" applyAlignment="1">
      <alignment horizontal="center" vertical="center" wrapText="1"/>
    </xf>
    <xf numFmtId="0" fontId="6" fillId="0" borderId="54" xfId="61" applyFont="1" applyFill="1" applyBorder="1" applyAlignment="1" applyProtection="1">
      <alignment horizontal="center" vertical="center" wrapText="1"/>
      <protection hidden="1"/>
    </xf>
    <xf numFmtId="9" fontId="6" fillId="0" borderId="54" xfId="61" applyNumberFormat="1" applyFont="1" applyFill="1" applyBorder="1" applyAlignment="1" applyProtection="1">
      <alignment horizontal="center" vertical="center" wrapText="1"/>
      <protection hidden="1"/>
    </xf>
    <xf numFmtId="0" fontId="6" fillId="0" borderId="88" xfId="61" applyFont="1" applyFill="1" applyBorder="1" applyAlignment="1" applyProtection="1">
      <alignment horizontal="center" vertical="center" wrapText="1"/>
      <protection hidden="1"/>
    </xf>
    <xf numFmtId="0" fontId="18" fillId="39" borderId="54" xfId="61" applyFont="1" applyFill="1" applyBorder="1" applyAlignment="1" applyProtection="1">
      <alignment horizontal="center" vertical="center" wrapText="1"/>
      <protection hidden="1"/>
    </xf>
    <xf numFmtId="9" fontId="22" fillId="43" borderId="56" xfId="67" applyFont="1" applyFill="1" applyBorder="1" applyAlignment="1">
      <alignment horizontal="center" vertical="center" wrapText="1"/>
    </xf>
    <xf numFmtId="0" fontId="17" fillId="44" borderId="22" xfId="0" applyFont="1" applyFill="1" applyBorder="1" applyAlignment="1">
      <alignment vertical="center" wrapText="1"/>
    </xf>
    <xf numFmtId="0" fontId="17" fillId="44" borderId="56" xfId="0" applyFont="1" applyFill="1" applyBorder="1" applyAlignment="1">
      <alignment horizontal="center" vertical="center" wrapText="1"/>
    </xf>
    <xf numFmtId="0" fontId="17" fillId="44" borderId="61" xfId="0" applyFont="1" applyFill="1" applyBorder="1" applyAlignment="1">
      <alignment horizontal="center" vertical="center" wrapText="1"/>
    </xf>
    <xf numFmtId="0" fontId="19" fillId="36" borderId="41" xfId="61" applyFont="1" applyFill="1" applyBorder="1" applyAlignment="1" applyProtection="1">
      <alignment horizontal="center" vertical="center" wrapText="1"/>
      <protection hidden="1"/>
    </xf>
    <xf numFmtId="0" fontId="19" fillId="36" borderId="21" xfId="61" applyFont="1" applyFill="1" applyBorder="1" applyAlignment="1" applyProtection="1">
      <alignment horizontal="center" vertical="center" wrapText="1"/>
      <protection hidden="1"/>
    </xf>
    <xf numFmtId="0" fontId="6" fillId="38" borderId="16" xfId="61" applyFont="1" applyFill="1" applyBorder="1" applyAlignment="1" applyProtection="1">
      <alignment horizontal="center" vertical="center" wrapText="1"/>
      <protection hidden="1"/>
    </xf>
    <xf numFmtId="0" fontId="19" fillId="36" borderId="41" xfId="61" applyFont="1" applyFill="1" applyBorder="1" applyAlignment="1" applyProtection="1">
      <alignment horizontal="center" vertical="center" wrapText="1"/>
      <protection hidden="1"/>
    </xf>
    <xf numFmtId="0" fontId="19" fillId="36" borderId="11" xfId="61" applyFont="1" applyFill="1" applyBorder="1" applyAlignment="1" applyProtection="1">
      <alignment horizontal="center" vertical="center" wrapText="1"/>
      <protection hidden="1"/>
    </xf>
    <xf numFmtId="171" fontId="17" fillId="44" borderId="91" xfId="0" applyNumberFormat="1" applyFont="1" applyFill="1" applyBorder="1" applyAlignment="1">
      <alignment horizontal="center" vertical="center" wrapText="1"/>
    </xf>
    <xf numFmtId="0" fontId="33" fillId="46" borderId="56" xfId="0" applyFont="1" applyFill="1" applyBorder="1" applyAlignment="1">
      <alignment horizontal="center" vertical="center" wrapText="1"/>
    </xf>
    <xf numFmtId="1" fontId="33" fillId="46" borderId="56" xfId="47" applyNumberFormat="1" applyFont="1" applyFill="1" applyBorder="1" applyAlignment="1">
      <alignment horizontal="center" vertical="center" wrapText="1"/>
    </xf>
    <xf numFmtId="9" fontId="33" fillId="46" borderId="56" xfId="0" applyNumberFormat="1" applyFont="1" applyFill="1" applyBorder="1" applyAlignment="1">
      <alignment horizontal="center" vertical="center" wrapText="1"/>
    </xf>
    <xf numFmtId="166" fontId="33" fillId="46" borderId="56" xfId="0" applyNumberFormat="1" applyFont="1" applyFill="1" applyBorder="1" applyAlignment="1">
      <alignment horizontal="center" vertical="center" wrapText="1"/>
    </xf>
    <xf numFmtId="0" fontId="24" fillId="46" borderId="56" xfId="0" applyFont="1" applyFill="1" applyBorder="1" applyAlignment="1">
      <alignment horizontal="center" vertical="center" wrapText="1"/>
    </xf>
    <xf numFmtId="171" fontId="33" fillId="46" borderId="56" xfId="0" applyNumberFormat="1" applyFont="1" applyFill="1" applyBorder="1" applyAlignment="1">
      <alignment horizontal="center" vertical="center" wrapText="1"/>
    </xf>
    <xf numFmtId="0" fontId="33" fillId="46" borderId="61" xfId="0" applyFont="1" applyFill="1" applyBorder="1" applyAlignment="1">
      <alignment horizontal="center" vertical="center" wrapText="1"/>
    </xf>
    <xf numFmtId="0" fontId="24" fillId="49" borderId="22" xfId="0" applyFont="1" applyFill="1" applyBorder="1" applyAlignment="1">
      <alignment horizontal="center" vertical="center" wrapText="1"/>
    </xf>
    <xf numFmtId="0" fontId="18" fillId="38" borderId="92" xfId="61" applyFont="1" applyFill="1" applyBorder="1" applyAlignment="1" applyProtection="1">
      <alignment horizontal="center" vertical="center" wrapText="1"/>
      <protection hidden="1"/>
    </xf>
    <xf numFmtId="0" fontId="18" fillId="38" borderId="93" xfId="61" applyFont="1" applyFill="1" applyBorder="1" applyAlignment="1" applyProtection="1">
      <alignment horizontal="center" vertical="center" wrapText="1"/>
      <protection hidden="1"/>
    </xf>
    <xf numFmtId="0" fontId="18" fillId="60" borderId="93" xfId="61" applyFont="1" applyFill="1" applyBorder="1" applyAlignment="1" applyProtection="1">
      <alignment horizontal="center" vertical="center" wrapText="1"/>
      <protection hidden="1"/>
    </xf>
    <xf numFmtId="0" fontId="19" fillId="0" borderId="94" xfId="61" applyFont="1" applyFill="1" applyBorder="1" applyAlignment="1" applyProtection="1">
      <alignment horizontal="center" vertical="center" wrapText="1"/>
      <protection hidden="1"/>
    </xf>
    <xf numFmtId="9" fontId="19" fillId="0" borderId="94" xfId="61" applyNumberFormat="1" applyFont="1" applyFill="1" applyBorder="1" applyAlignment="1" applyProtection="1">
      <alignment horizontal="center" vertical="center" wrapText="1"/>
      <protection hidden="1"/>
    </xf>
    <xf numFmtId="0" fontId="22" fillId="43" borderId="22" xfId="0" applyFont="1" applyFill="1" applyBorder="1" applyAlignment="1">
      <alignment horizontal="center" vertical="center" wrapText="1"/>
    </xf>
    <xf numFmtId="0" fontId="19" fillId="0" borderId="93" xfId="45" applyFont="1" applyFill="1" applyBorder="1" applyAlignment="1">
      <alignment horizontal="center" vertical="center" wrapText="1"/>
      <protection/>
    </xf>
    <xf numFmtId="9" fontId="19" fillId="0" borderId="93" xfId="45" applyNumberFormat="1" applyFont="1" applyFill="1" applyBorder="1" applyAlignment="1">
      <alignment horizontal="center" vertical="center" wrapText="1"/>
      <protection/>
    </xf>
    <xf numFmtId="0" fontId="19" fillId="36" borderId="88" xfId="61" applyFont="1" applyFill="1" applyBorder="1" applyAlignment="1" applyProtection="1">
      <alignment horizontal="center" vertical="center" wrapText="1"/>
      <protection hidden="1"/>
    </xf>
    <xf numFmtId="0" fontId="19" fillId="0" borderId="94" xfId="45" applyFont="1" applyFill="1" applyBorder="1" applyAlignment="1">
      <alignment horizontal="center" vertical="center" wrapText="1"/>
      <protection/>
    </xf>
    <xf numFmtId="9" fontId="19" fillId="0" borderId="94" xfId="45" applyNumberFormat="1" applyFont="1" applyFill="1" applyBorder="1" applyAlignment="1">
      <alignment horizontal="center" vertical="center" wrapText="1"/>
      <protection/>
    </xf>
    <xf numFmtId="0" fontId="19" fillId="0" borderId="95" xfId="45" applyFont="1" applyFill="1" applyBorder="1" applyAlignment="1">
      <alignment horizontal="center" vertical="center" wrapText="1"/>
      <protection/>
    </xf>
    <xf numFmtId="9" fontId="19" fillId="0" borderId="95" xfId="45" applyNumberFormat="1" applyFont="1" applyFill="1" applyBorder="1" applyAlignment="1">
      <alignment horizontal="center" vertical="center" wrapText="1"/>
      <protection/>
    </xf>
    <xf numFmtId="0" fontId="17" fillId="44" borderId="21" xfId="0" applyFont="1" applyFill="1" applyBorder="1" applyAlignment="1">
      <alignment horizontal="center" vertical="center" wrapText="1"/>
    </xf>
    <xf numFmtId="171" fontId="17" fillId="44" borderId="91" xfId="0" applyNumberFormat="1" applyFont="1" applyFill="1" applyBorder="1" applyAlignment="1">
      <alignment horizontal="center" vertical="center" wrapText="1"/>
    </xf>
    <xf numFmtId="0" fontId="17" fillId="34" borderId="55" xfId="0" applyFont="1" applyFill="1" applyBorder="1" applyAlignment="1" applyProtection="1">
      <alignment horizontal="center" vertical="center" wrapText="1"/>
      <protection locked="0"/>
    </xf>
    <xf numFmtId="0" fontId="22" fillId="48" borderId="22" xfId="0" applyFont="1" applyFill="1" applyBorder="1" applyAlignment="1" applyProtection="1">
      <alignment horizontal="center" vertical="center" wrapText="1"/>
      <protection locked="0"/>
    </xf>
    <xf numFmtId="0" fontId="17" fillId="34" borderId="41" xfId="61" applyFont="1" applyFill="1" applyBorder="1" applyAlignment="1" applyProtection="1">
      <alignment horizontal="center" vertical="center" wrapText="1"/>
      <protection hidden="1"/>
    </xf>
    <xf numFmtId="0" fontId="17" fillId="34" borderId="55" xfId="61" applyFont="1" applyFill="1" applyBorder="1" applyAlignment="1" applyProtection="1">
      <alignment horizontal="center" vertical="center" wrapText="1"/>
      <protection hidden="1"/>
    </xf>
    <xf numFmtId="0" fontId="17" fillId="34" borderId="54" xfId="61" applyFont="1" applyFill="1" applyBorder="1" applyAlignment="1" applyProtection="1">
      <alignment horizontal="center" vertical="center" wrapText="1"/>
      <protection hidden="1"/>
    </xf>
    <xf numFmtId="0" fontId="17" fillId="44" borderId="54" xfId="62" applyFont="1" applyFill="1" applyBorder="1" applyAlignment="1" applyProtection="1">
      <alignment horizontal="center" vertical="center" wrapText="1"/>
      <protection hidden="1"/>
    </xf>
    <xf numFmtId="9" fontId="17" fillId="44" borderId="54" xfId="62" applyNumberFormat="1" applyFont="1" applyFill="1" applyBorder="1" applyAlignment="1" applyProtection="1">
      <alignment horizontal="center" vertical="center" wrapText="1"/>
      <protection hidden="1"/>
    </xf>
    <xf numFmtId="0" fontId="17" fillId="34" borderId="83" xfId="61" applyFont="1" applyFill="1" applyBorder="1" applyAlignment="1" applyProtection="1">
      <alignment horizontal="center" vertical="center" wrapText="1"/>
      <protection hidden="1"/>
    </xf>
    <xf numFmtId="0" fontId="17" fillId="34" borderId="83" xfId="61" applyFont="1" applyFill="1" applyBorder="1" applyAlignment="1" applyProtection="1">
      <alignment horizontal="center" vertical="center" textRotation="90" wrapText="1"/>
      <protection hidden="1"/>
    </xf>
    <xf numFmtId="1" fontId="17" fillId="34" borderId="83" xfId="61" applyNumberFormat="1" applyFont="1" applyFill="1" applyBorder="1" applyAlignment="1" applyProtection="1">
      <alignment horizontal="center" vertical="center" wrapText="1"/>
      <protection hidden="1"/>
    </xf>
    <xf numFmtId="44" fontId="19" fillId="0" borderId="16" xfId="55" applyFont="1" applyFill="1" applyBorder="1" applyAlignment="1" applyProtection="1">
      <alignment horizontal="center" vertical="center" wrapText="1"/>
      <protection/>
    </xf>
    <xf numFmtId="1" fontId="19" fillId="0" borderId="16" xfId="47" applyNumberFormat="1" applyFont="1" applyFill="1" applyBorder="1" applyAlignment="1" applyProtection="1">
      <alignment horizontal="center" vertical="center" wrapText="1"/>
      <protection/>
    </xf>
    <xf numFmtId="0" fontId="22" fillId="33" borderId="56" xfId="0" applyFont="1" applyFill="1" applyBorder="1" applyAlignment="1" applyProtection="1">
      <alignment horizontal="center" vertical="center" wrapText="1"/>
      <protection/>
    </xf>
    <xf numFmtId="9" fontId="22" fillId="33" borderId="56" xfId="0" applyNumberFormat="1" applyFont="1" applyFill="1" applyBorder="1" applyAlignment="1" applyProtection="1">
      <alignment horizontal="center" vertical="center" wrapText="1"/>
      <protection/>
    </xf>
    <xf numFmtId="1" fontId="22" fillId="33" borderId="56" xfId="0" applyNumberFormat="1" applyFont="1" applyFill="1" applyBorder="1" applyAlignment="1" applyProtection="1">
      <alignment horizontal="center" vertical="center" wrapText="1"/>
      <protection/>
    </xf>
    <xf numFmtId="0" fontId="17" fillId="34" borderId="22" xfId="0" applyFont="1" applyFill="1" applyBorder="1" applyAlignment="1" applyProtection="1">
      <alignment horizontal="center" vertical="center" wrapText="1"/>
      <protection/>
    </xf>
    <xf numFmtId="0" fontId="17" fillId="34" borderId="22" xfId="0" applyFont="1" applyFill="1" applyBorder="1" applyAlignment="1" applyProtection="1">
      <alignment vertical="center" wrapText="1"/>
      <protection/>
    </xf>
    <xf numFmtId="0" fontId="17" fillId="34" borderId="56" xfId="0" applyFont="1" applyFill="1" applyBorder="1" applyAlignment="1" applyProtection="1">
      <alignment horizontal="center" vertical="center" wrapText="1"/>
      <protection/>
    </xf>
    <xf numFmtId="9" fontId="17" fillId="34" borderId="56" xfId="67" applyFont="1" applyFill="1" applyBorder="1" applyAlignment="1" applyProtection="1">
      <alignment horizontal="center" vertical="center" wrapText="1"/>
      <protection/>
    </xf>
    <xf numFmtId="1" fontId="17" fillId="34" borderId="56" xfId="0" applyNumberFormat="1" applyFont="1" applyFill="1" applyBorder="1" applyAlignment="1" applyProtection="1">
      <alignment horizontal="center" vertical="center" wrapText="1"/>
      <protection/>
    </xf>
    <xf numFmtId="0" fontId="22" fillId="48" borderId="22" xfId="0" applyFont="1" applyFill="1" applyBorder="1" applyAlignment="1" applyProtection="1">
      <alignment horizontal="center" vertical="center" wrapText="1"/>
      <protection/>
    </xf>
    <xf numFmtId="0" fontId="17" fillId="34" borderId="82" xfId="61" applyFont="1" applyFill="1" applyBorder="1" applyAlignment="1" applyProtection="1">
      <alignment horizontal="center" vertical="center" wrapText="1"/>
      <protection hidden="1"/>
    </xf>
    <xf numFmtId="1" fontId="17" fillId="34" borderId="83" xfId="47" applyNumberFormat="1" applyFont="1" applyFill="1" applyBorder="1" applyAlignment="1" applyProtection="1">
      <alignment horizontal="center" vertical="center" wrapText="1"/>
      <protection hidden="1"/>
    </xf>
    <xf numFmtId="9" fontId="17" fillId="34" borderId="83" xfId="61" applyNumberFormat="1" applyFont="1" applyFill="1" applyBorder="1" applyAlignment="1" applyProtection="1">
      <alignment horizontal="center" vertical="center" wrapText="1"/>
      <protection hidden="1"/>
    </xf>
    <xf numFmtId="1" fontId="6" fillId="47" borderId="16" xfId="61" applyNumberFormat="1" applyFont="1" applyFill="1" applyBorder="1" applyAlignment="1" applyProtection="1">
      <alignment horizontal="center" vertical="center" wrapText="1"/>
      <protection hidden="1"/>
    </xf>
    <xf numFmtId="0" fontId="18" fillId="47" borderId="54" xfId="61" applyFont="1" applyFill="1" applyBorder="1" applyAlignment="1" applyProtection="1">
      <alignment horizontal="center" vertical="center" wrapText="1"/>
      <protection hidden="1"/>
    </xf>
    <xf numFmtId="0" fontId="18" fillId="71" borderId="41" xfId="61" applyFont="1" applyFill="1" applyBorder="1" applyAlignment="1" applyProtection="1">
      <alignment horizontal="center" vertical="center" wrapText="1"/>
      <protection hidden="1"/>
    </xf>
    <xf numFmtId="1" fontId="6" fillId="47" borderId="16" xfId="47" applyNumberFormat="1" applyFont="1" applyFill="1" applyBorder="1" applyAlignment="1" applyProtection="1">
      <alignment horizontal="center" vertical="center" wrapText="1"/>
      <protection hidden="1"/>
    </xf>
    <xf numFmtId="0" fontId="17" fillId="34" borderId="55" xfId="0" applyFont="1" applyFill="1" applyBorder="1" applyAlignment="1" applyProtection="1">
      <alignment horizontal="center" vertical="center" wrapText="1"/>
      <protection/>
    </xf>
    <xf numFmtId="0" fontId="17" fillId="34" borderId="88" xfId="0" applyFont="1" applyFill="1" applyBorder="1" applyAlignment="1" applyProtection="1">
      <alignment horizontal="center" vertical="center" wrapText="1"/>
      <protection/>
    </xf>
    <xf numFmtId="9" fontId="17" fillId="34" borderId="55" xfId="67" applyFont="1" applyFill="1" applyBorder="1" applyAlignment="1" applyProtection="1">
      <alignment horizontal="center" vertical="center" wrapText="1"/>
      <protection/>
    </xf>
    <xf numFmtId="1" fontId="17" fillId="34" borderId="55" xfId="0" applyNumberFormat="1" applyFont="1" applyFill="1" applyBorder="1" applyAlignment="1" applyProtection="1">
      <alignment horizontal="center" vertical="center" wrapText="1"/>
      <protection/>
    </xf>
    <xf numFmtId="0" fontId="19" fillId="72" borderId="22" xfId="0" applyFont="1" applyFill="1" applyBorder="1" applyAlignment="1" applyProtection="1">
      <alignment horizontal="center" vertical="center" wrapText="1"/>
      <protection/>
    </xf>
    <xf numFmtId="1" fontId="19" fillId="72" borderId="22" xfId="47" applyNumberFormat="1" applyFont="1" applyFill="1" applyBorder="1" applyAlignment="1" applyProtection="1">
      <alignment horizontal="center" vertical="center" wrapText="1"/>
      <protection/>
    </xf>
    <xf numFmtId="9" fontId="19" fillId="72" borderId="22" xfId="0" applyNumberFormat="1" applyFont="1" applyFill="1" applyBorder="1" applyAlignment="1" applyProtection="1">
      <alignment horizontal="center" vertical="center" wrapText="1"/>
      <protection/>
    </xf>
    <xf numFmtId="166" fontId="19" fillId="72" borderId="22" xfId="0" applyNumberFormat="1" applyFont="1" applyFill="1" applyBorder="1" applyAlignment="1" applyProtection="1">
      <alignment horizontal="center" vertical="center" wrapText="1"/>
      <protection/>
    </xf>
    <xf numFmtId="1" fontId="22" fillId="72" borderId="22" xfId="0" applyNumberFormat="1" applyFont="1" applyFill="1" applyBorder="1" applyAlignment="1" applyProtection="1">
      <alignment horizontal="center" vertical="center" wrapText="1"/>
      <protection/>
    </xf>
    <xf numFmtId="44" fontId="22" fillId="72" borderId="22" xfId="55" applyFont="1" applyFill="1" applyBorder="1" applyAlignment="1" applyProtection="1">
      <alignment horizontal="center" vertical="center" wrapText="1"/>
      <protection/>
    </xf>
    <xf numFmtId="1" fontId="19" fillId="72" borderId="62" xfId="0" applyNumberFormat="1" applyFont="1" applyFill="1" applyBorder="1" applyAlignment="1" applyProtection="1">
      <alignment horizontal="center" vertical="center" wrapText="1"/>
      <protection/>
    </xf>
    <xf numFmtId="0" fontId="22" fillId="0" borderId="22" xfId="0" applyFont="1" applyFill="1" applyBorder="1" applyAlignment="1" applyProtection="1">
      <alignment vertical="center"/>
      <protection locked="0"/>
    </xf>
    <xf numFmtId="0" fontId="19" fillId="0" borderId="22" xfId="0" applyFont="1" applyFill="1" applyBorder="1" applyAlignment="1" applyProtection="1">
      <alignment horizontal="center" vertical="center"/>
      <protection locked="0"/>
    </xf>
    <xf numFmtId="0" fontId="61" fillId="0" borderId="55" xfId="0" applyFont="1" applyBorder="1" applyAlignment="1">
      <alignment vertical="center" wrapText="1"/>
    </xf>
    <xf numFmtId="0" fontId="69" fillId="37" borderId="17" xfId="61" applyFont="1" applyFill="1" applyBorder="1" applyAlignment="1" applyProtection="1">
      <alignment horizontal="center" vertical="center" wrapText="1"/>
      <protection hidden="1" locked="0"/>
    </xf>
    <xf numFmtId="0" fontId="74" fillId="37" borderId="17" xfId="62" applyFont="1" applyFill="1" applyBorder="1" applyAlignment="1" applyProtection="1">
      <alignment horizontal="center" vertical="center" wrapText="1"/>
      <protection hidden="1" locked="0"/>
    </xf>
    <xf numFmtId="9" fontId="74" fillId="37" borderId="17" xfId="67" applyFont="1" applyFill="1" applyBorder="1" applyAlignment="1" applyProtection="1">
      <alignment horizontal="center" vertical="center" wrapText="1"/>
      <protection locked="0"/>
    </xf>
    <xf numFmtId="9" fontId="74" fillId="37" borderId="17" xfId="67" applyFont="1" applyFill="1" applyBorder="1" applyAlignment="1" applyProtection="1">
      <alignment horizontal="center" vertical="center" wrapText="1"/>
      <protection hidden="1" locked="0"/>
    </xf>
    <xf numFmtId="9" fontId="74" fillId="37" borderId="96" xfId="67" applyFont="1" applyFill="1" applyBorder="1" applyAlignment="1" applyProtection="1">
      <alignment horizontal="center" vertical="center" wrapText="1"/>
      <protection hidden="1" locked="0"/>
    </xf>
    <xf numFmtId="0" fontId="63" fillId="0" borderId="10" xfId="0" applyFont="1" applyBorder="1" applyAlignment="1">
      <alignment horizontal="center" vertical="center" wrapText="1"/>
    </xf>
    <xf numFmtId="0" fontId="63" fillId="43" borderId="21" xfId="0" applyFont="1" applyFill="1" applyBorder="1" applyAlignment="1">
      <alignment horizontal="center" vertical="center" wrapText="1"/>
    </xf>
    <xf numFmtId="0" fontId="63" fillId="49" borderId="22" xfId="0" applyFont="1" applyFill="1" applyBorder="1" applyAlignment="1">
      <alignment horizontal="center" vertical="center" wrapText="1"/>
    </xf>
    <xf numFmtId="0" fontId="60" fillId="0" borderId="10" xfId="45" applyFont="1" applyFill="1" applyBorder="1" applyAlignment="1">
      <alignment horizontal="center" vertical="center" wrapText="1"/>
      <protection/>
    </xf>
    <xf numFmtId="0" fontId="68" fillId="70" borderId="54" xfId="61" applyFont="1" applyFill="1" applyBorder="1" applyAlignment="1" applyProtection="1">
      <alignment horizontal="center" vertical="center" wrapText="1"/>
      <protection hidden="1"/>
    </xf>
    <xf numFmtId="0" fontId="68" fillId="70" borderId="55" xfId="61" applyFont="1" applyFill="1" applyBorder="1" applyAlignment="1" applyProtection="1">
      <alignment horizontal="center" vertical="center" wrapText="1"/>
      <protection hidden="1"/>
    </xf>
    <xf numFmtId="0" fontId="68" fillId="70" borderId="82" xfId="61" applyFont="1" applyFill="1" applyBorder="1" applyAlignment="1" applyProtection="1">
      <alignment horizontal="center" vertical="center" wrapText="1"/>
      <protection hidden="1"/>
    </xf>
    <xf numFmtId="1" fontId="68" fillId="70" borderId="83" xfId="54" applyNumberFormat="1" applyFont="1" applyFill="1" applyBorder="1" applyAlignment="1" applyProtection="1">
      <alignment horizontal="center" vertical="center" wrapText="1"/>
      <protection hidden="1"/>
    </xf>
    <xf numFmtId="0" fontId="68" fillId="70" borderId="83" xfId="61" applyFont="1" applyFill="1" applyBorder="1" applyAlignment="1" applyProtection="1">
      <alignment horizontal="center" vertical="center" wrapText="1"/>
      <protection hidden="1"/>
    </xf>
    <xf numFmtId="9" fontId="68" fillId="70" borderId="83" xfId="61" applyNumberFormat="1" applyFont="1" applyFill="1" applyBorder="1" applyAlignment="1" applyProtection="1">
      <alignment horizontal="center" vertical="center" wrapText="1"/>
      <protection hidden="1"/>
    </xf>
    <xf numFmtId="0" fontId="68" fillId="70" borderId="83" xfId="61" applyFont="1" applyFill="1" applyBorder="1" applyAlignment="1" applyProtection="1">
      <alignment horizontal="center" vertical="center" textRotation="90" wrapText="1"/>
      <protection hidden="1"/>
    </xf>
    <xf numFmtId="1" fontId="68" fillId="70" borderId="83" xfId="61" applyNumberFormat="1" applyFont="1" applyFill="1" applyBorder="1" applyAlignment="1" applyProtection="1">
      <alignment horizontal="center" vertical="center" wrapText="1"/>
      <protection hidden="1"/>
    </xf>
    <xf numFmtId="44" fontId="68" fillId="70" borderId="83" xfId="55" applyFont="1" applyFill="1" applyBorder="1" applyAlignment="1" applyProtection="1">
      <alignment horizontal="center" vertical="center" wrapText="1"/>
      <protection hidden="1"/>
    </xf>
    <xf numFmtId="171" fontId="68" fillId="70" borderId="83" xfId="61" applyNumberFormat="1" applyFont="1" applyFill="1" applyBorder="1" applyAlignment="1" applyProtection="1">
      <alignment horizontal="center" vertical="center" wrapText="1"/>
      <protection hidden="1"/>
    </xf>
    <xf numFmtId="0" fontId="68" fillId="70" borderId="85" xfId="61" applyFont="1" applyFill="1" applyBorder="1" applyAlignment="1" applyProtection="1">
      <alignment horizontal="center" vertical="center" wrapText="1"/>
      <protection hidden="1"/>
    </xf>
    <xf numFmtId="0" fontId="72" fillId="36" borderId="16" xfId="61" applyFont="1" applyFill="1" applyBorder="1" applyAlignment="1" applyProtection="1" quotePrefix="1">
      <alignment horizontal="center" vertical="center" wrapText="1"/>
      <protection hidden="1"/>
    </xf>
    <xf numFmtId="0" fontId="72" fillId="0" borderId="16" xfId="61" applyFont="1" applyFill="1" applyBorder="1" applyAlignment="1" applyProtection="1" quotePrefix="1">
      <alignment horizontal="center" vertical="center" wrapText="1"/>
      <protection hidden="1"/>
    </xf>
    <xf numFmtId="0" fontId="71" fillId="43" borderId="16" xfId="0" applyFont="1" applyFill="1" applyBorder="1" applyAlignment="1">
      <alignment horizontal="center" vertical="center" wrapText="1"/>
    </xf>
    <xf numFmtId="44" fontId="73" fillId="36" borderId="16" xfId="59" applyFont="1" applyFill="1" applyBorder="1" applyAlignment="1" applyProtection="1">
      <alignment horizontal="center" vertical="center" wrapText="1"/>
      <protection hidden="1"/>
    </xf>
    <xf numFmtId="0" fontId="73" fillId="36" borderId="16" xfId="61" applyFont="1" applyFill="1" applyBorder="1" applyAlignment="1" applyProtection="1">
      <alignment horizontal="center" vertical="center" wrapText="1"/>
      <protection hidden="1"/>
    </xf>
    <xf numFmtId="44" fontId="73" fillId="36" borderId="19" xfId="55" applyFont="1" applyFill="1" applyBorder="1" applyAlignment="1" applyProtection="1">
      <alignment horizontal="center" vertical="center" wrapText="1"/>
      <protection hidden="1"/>
    </xf>
    <xf numFmtId="171" fontId="73" fillId="36" borderId="19" xfId="61" applyNumberFormat="1" applyFont="1" applyFill="1" applyBorder="1" applyAlignment="1" applyProtection="1">
      <alignment horizontal="center" vertical="center" wrapText="1"/>
      <protection hidden="1"/>
    </xf>
    <xf numFmtId="44" fontId="73" fillId="36" borderId="20" xfId="59" applyFont="1" applyFill="1" applyBorder="1" applyAlignment="1" applyProtection="1">
      <alignment horizontal="center" vertical="center" wrapText="1"/>
      <protection hidden="1"/>
    </xf>
    <xf numFmtId="0" fontId="71" fillId="0" borderId="41" xfId="0" applyFont="1" applyFill="1" applyBorder="1" applyAlignment="1">
      <alignment horizontal="center" vertical="center" wrapText="1"/>
    </xf>
    <xf numFmtId="0" fontId="71" fillId="39" borderId="41" xfId="0" applyFont="1" applyFill="1" applyBorder="1" applyAlignment="1">
      <alignment horizontal="center" vertical="center" wrapText="1"/>
    </xf>
    <xf numFmtId="0" fontId="68" fillId="44" borderId="56" xfId="0" applyFont="1" applyFill="1" applyBorder="1" applyAlignment="1">
      <alignment horizontal="center" vertical="center" wrapText="1"/>
    </xf>
    <xf numFmtId="0" fontId="68" fillId="44" borderId="53" xfId="0" applyFont="1" applyFill="1" applyBorder="1" applyAlignment="1">
      <alignment horizontal="center" vertical="center" wrapText="1"/>
    </xf>
    <xf numFmtId="0" fontId="76" fillId="44" borderId="56" xfId="0" applyFont="1" applyFill="1" applyBorder="1" applyAlignment="1">
      <alignment horizontal="center" vertical="center" wrapText="1"/>
    </xf>
    <xf numFmtId="10" fontId="68" fillId="44" borderId="56" xfId="0" applyNumberFormat="1" applyFont="1" applyFill="1" applyBorder="1" applyAlignment="1">
      <alignment horizontal="center" vertical="center" wrapText="1"/>
    </xf>
    <xf numFmtId="0" fontId="68" fillId="44" borderId="22" xfId="0" applyFont="1" applyFill="1" applyBorder="1" applyAlignment="1">
      <alignment horizontal="center" vertical="center" wrapText="1"/>
    </xf>
    <xf numFmtId="1" fontId="68" fillId="44" borderId="22" xfId="0" applyNumberFormat="1" applyFont="1" applyFill="1" applyBorder="1" applyAlignment="1">
      <alignment horizontal="center" vertical="center" wrapText="1"/>
    </xf>
    <xf numFmtId="44" fontId="68" fillId="44" borderId="91" xfId="55" applyFont="1" applyFill="1" applyBorder="1" applyAlignment="1">
      <alignment horizontal="center" vertical="center" wrapText="1"/>
    </xf>
    <xf numFmtId="171" fontId="68" fillId="44" borderId="56" xfId="0" applyNumberFormat="1" applyFont="1" applyFill="1" applyBorder="1" applyAlignment="1">
      <alignment horizontal="center" vertical="center" wrapText="1"/>
    </xf>
    <xf numFmtId="0" fontId="68" fillId="44" borderId="89" xfId="0" applyFont="1" applyFill="1" applyBorder="1" applyAlignment="1">
      <alignment horizontal="center" vertical="center" wrapText="1"/>
    </xf>
    <xf numFmtId="0" fontId="60" fillId="46" borderId="53" xfId="0" applyFont="1" applyFill="1" applyBorder="1" applyAlignment="1">
      <alignment horizontal="center" vertical="center" wrapText="1"/>
    </xf>
    <xf numFmtId="0" fontId="63" fillId="46" borderId="56" xfId="0" applyFont="1" applyFill="1" applyBorder="1" applyAlignment="1">
      <alignment horizontal="center" vertical="center" wrapText="1"/>
    </xf>
    <xf numFmtId="0" fontId="60" fillId="46" borderId="56" xfId="0" applyFont="1" applyFill="1" applyBorder="1" applyAlignment="1">
      <alignment horizontal="center" vertical="center" wrapText="1"/>
    </xf>
    <xf numFmtId="1" fontId="63" fillId="46" borderId="56" xfId="54" applyNumberFormat="1" applyFont="1" applyFill="1" applyBorder="1" applyAlignment="1">
      <alignment horizontal="center" vertical="center" wrapText="1"/>
    </xf>
    <xf numFmtId="0" fontId="66" fillId="46" borderId="56" xfId="0" applyFont="1" applyFill="1" applyBorder="1" applyAlignment="1">
      <alignment horizontal="center" vertical="center" wrapText="1"/>
    </xf>
    <xf numFmtId="9" fontId="63" fillId="46" borderId="56" xfId="0" applyNumberFormat="1" applyFont="1" applyFill="1" applyBorder="1" applyAlignment="1">
      <alignment horizontal="center" vertical="center" wrapText="1"/>
    </xf>
    <xf numFmtId="166" fontId="63" fillId="46" borderId="56" xfId="0" applyNumberFormat="1" applyFont="1" applyFill="1" applyBorder="1" applyAlignment="1">
      <alignment horizontal="center" vertical="center" wrapText="1"/>
    </xf>
    <xf numFmtId="1" fontId="63" fillId="46" borderId="56" xfId="0" applyNumberFormat="1" applyFont="1" applyFill="1" applyBorder="1" applyAlignment="1">
      <alignment horizontal="center" vertical="center" wrapText="1"/>
    </xf>
    <xf numFmtId="44" fontId="63" fillId="46" borderId="56" xfId="55" applyFont="1" applyFill="1" applyBorder="1" applyAlignment="1">
      <alignment horizontal="center" vertical="center" wrapText="1"/>
    </xf>
    <xf numFmtId="170" fontId="63" fillId="46" borderId="56" xfId="0" applyNumberFormat="1" applyFont="1" applyFill="1" applyBorder="1" applyAlignment="1">
      <alignment horizontal="center" vertical="center" wrapText="1"/>
    </xf>
    <xf numFmtId="0" fontId="63" fillId="46" borderId="61" xfId="0" applyFont="1" applyFill="1" applyBorder="1" applyAlignment="1">
      <alignment horizontal="center" vertical="center" wrapText="1"/>
    </xf>
    <xf numFmtId="9" fontId="18" fillId="37" borderId="18" xfId="67" applyFont="1" applyFill="1" applyBorder="1" applyAlignment="1" applyProtection="1">
      <alignment horizontal="center" vertical="center" wrapText="1"/>
      <protection hidden="1" locked="0"/>
    </xf>
    <xf numFmtId="0" fontId="4" fillId="0" borderId="10" xfId="45" applyFont="1" applyFill="1" applyBorder="1" applyAlignment="1">
      <alignment horizontal="center" vertical="center" wrapText="1"/>
      <protection/>
    </xf>
    <xf numFmtId="0" fontId="9" fillId="38" borderId="16" xfId="62" applyFont="1" applyFill="1" applyBorder="1" applyAlignment="1" applyProtection="1">
      <alignment horizontal="center" vertical="center" wrapText="1"/>
      <protection hidden="1"/>
    </xf>
    <xf numFmtId="0" fontId="9" fillId="38" borderId="16" xfId="62" applyFont="1" applyFill="1" applyBorder="1" applyAlignment="1" applyProtection="1">
      <alignment horizontal="center" vertical="center" wrapText="1"/>
      <protection hidden="1"/>
    </xf>
    <xf numFmtId="0" fontId="40" fillId="50" borderId="10" xfId="45" applyFont="1" applyFill="1" applyBorder="1" applyAlignment="1">
      <alignment horizontal="center" vertical="center" wrapText="1"/>
      <protection/>
    </xf>
    <xf numFmtId="1" fontId="19" fillId="72" borderId="22" xfId="0" applyNumberFormat="1" applyFont="1" applyFill="1" applyBorder="1" applyAlignment="1" applyProtection="1">
      <alignment horizontal="center" vertical="center" wrapText="1"/>
      <protection/>
    </xf>
    <xf numFmtId="0" fontId="22" fillId="43" borderId="21" xfId="0" applyFont="1" applyFill="1" applyBorder="1" applyAlignment="1">
      <alignment horizontal="center" vertical="center" wrapText="1"/>
    </xf>
    <xf numFmtId="0" fontId="22" fillId="49" borderId="22" xfId="0" applyFont="1" applyFill="1" applyBorder="1" applyAlignment="1">
      <alignment horizontal="center" vertical="center" wrapText="1"/>
    </xf>
    <xf numFmtId="1" fontId="17" fillId="44" borderId="54" xfId="47" applyNumberFormat="1" applyFont="1" applyFill="1" applyBorder="1" applyAlignment="1" applyProtection="1">
      <alignment horizontal="center" vertical="center" wrapText="1"/>
      <protection hidden="1"/>
    </xf>
    <xf numFmtId="9" fontId="17" fillId="44" borderId="54" xfId="61" applyNumberFormat="1" applyFont="1" applyFill="1" applyBorder="1" applyAlignment="1" applyProtection="1">
      <alignment horizontal="center" vertical="center" wrapText="1"/>
      <protection hidden="1"/>
    </xf>
    <xf numFmtId="0" fontId="17" fillId="44" borderId="54" xfId="61" applyFont="1" applyFill="1" applyBorder="1" applyAlignment="1" applyProtection="1">
      <alignment horizontal="center" vertical="center" textRotation="90" wrapText="1"/>
      <protection hidden="1"/>
    </xf>
    <xf numFmtId="1" fontId="17" fillId="44" borderId="54" xfId="61" applyNumberFormat="1" applyFont="1" applyFill="1" applyBorder="1" applyAlignment="1" applyProtection="1">
      <alignment horizontal="center" vertical="center" wrapText="1"/>
      <protection hidden="1"/>
    </xf>
    <xf numFmtId="44" fontId="22" fillId="36" borderId="16" xfId="55" applyFont="1" applyFill="1" applyBorder="1" applyAlignment="1" applyProtection="1">
      <alignment horizontal="center" vertical="center" wrapText="1"/>
      <protection hidden="1"/>
    </xf>
    <xf numFmtId="0" fontId="22" fillId="43" borderId="56" xfId="0" applyFont="1" applyFill="1" applyBorder="1" applyAlignment="1">
      <alignment horizontal="center" vertical="center" wrapText="1"/>
    </xf>
    <xf numFmtId="0" fontId="22" fillId="43" borderId="53" xfId="0" applyFont="1" applyFill="1" applyBorder="1" applyAlignment="1">
      <alignment horizontal="center" vertical="center" wrapText="1"/>
    </xf>
    <xf numFmtId="10" fontId="22" fillId="43" borderId="56" xfId="0" applyNumberFormat="1" applyFont="1" applyFill="1" applyBorder="1" applyAlignment="1">
      <alignment horizontal="center" vertical="center" wrapText="1"/>
    </xf>
    <xf numFmtId="1" fontId="22" fillId="43" borderId="56" xfId="0" applyNumberFormat="1" applyFont="1" applyFill="1" applyBorder="1" applyAlignment="1">
      <alignment horizontal="center" vertical="center" wrapText="1"/>
    </xf>
    <xf numFmtId="171" fontId="22" fillId="43" borderId="56" xfId="0" applyNumberFormat="1" applyFont="1" applyFill="1" applyBorder="1" applyAlignment="1">
      <alignment horizontal="center" vertical="center" wrapText="1"/>
    </xf>
    <xf numFmtId="0" fontId="22" fillId="43" borderId="97" xfId="0" applyFont="1" applyFill="1" applyBorder="1" applyAlignment="1">
      <alignment horizontal="center" vertical="center" wrapText="1"/>
    </xf>
    <xf numFmtId="0" fontId="17" fillId="44" borderId="56" xfId="0" applyFont="1" applyFill="1" applyBorder="1" applyAlignment="1">
      <alignment horizontal="center" vertical="center" wrapText="1"/>
    </xf>
    <xf numFmtId="10" fontId="17" fillId="44" borderId="56" xfId="0" applyNumberFormat="1" applyFont="1" applyFill="1" applyBorder="1" applyAlignment="1">
      <alignment horizontal="center" vertical="center" wrapText="1"/>
    </xf>
    <xf numFmtId="1" fontId="17" fillId="44" borderId="56" xfId="0" applyNumberFormat="1" applyFont="1" applyFill="1" applyBorder="1" applyAlignment="1">
      <alignment horizontal="center" vertical="center" wrapText="1"/>
    </xf>
    <xf numFmtId="171" fontId="17" fillId="44" borderId="56" xfId="0" applyNumberFormat="1" applyFont="1" applyFill="1" applyBorder="1" applyAlignment="1">
      <alignment horizontal="center" vertical="center" wrapText="1"/>
    </xf>
    <xf numFmtId="0" fontId="17" fillId="44" borderId="97" xfId="0" applyFont="1" applyFill="1" applyBorder="1" applyAlignment="1">
      <alignment horizontal="center" vertical="center" wrapText="1"/>
    </xf>
    <xf numFmtId="0" fontId="18" fillId="39" borderId="41" xfId="61" applyFont="1" applyFill="1" applyBorder="1" applyAlignment="1" applyProtection="1">
      <alignment horizontal="center" vertical="center" wrapText="1"/>
      <protection hidden="1"/>
    </xf>
    <xf numFmtId="0" fontId="18" fillId="36" borderId="41" xfId="61" applyFont="1" applyFill="1" applyBorder="1" applyAlignment="1" applyProtection="1">
      <alignment horizontal="center" vertical="center" wrapText="1"/>
      <protection hidden="1"/>
    </xf>
    <xf numFmtId="172" fontId="22" fillId="43" borderId="56" xfId="0" applyNumberFormat="1" applyFont="1" applyFill="1" applyBorder="1" applyAlignment="1">
      <alignment horizontal="center" vertical="center" wrapText="1"/>
    </xf>
    <xf numFmtId="9" fontId="17" fillId="44" borderId="22" xfId="67" applyFont="1" applyFill="1" applyBorder="1" applyAlignment="1">
      <alignment horizontal="center" vertical="center" wrapText="1"/>
    </xf>
    <xf numFmtId="1" fontId="17" fillId="44" borderId="22" xfId="0" applyNumberFormat="1" applyFont="1" applyFill="1" applyBorder="1" applyAlignment="1">
      <alignment horizontal="center" vertical="center" wrapText="1"/>
    </xf>
    <xf numFmtId="171" fontId="17" fillId="44" borderId="22" xfId="0" applyNumberFormat="1" applyFont="1" applyFill="1" applyBorder="1" applyAlignment="1">
      <alignment horizontal="center" vertical="center" wrapText="1"/>
    </xf>
    <xf numFmtId="0" fontId="17" fillId="44" borderId="98" xfId="0" applyFont="1" applyFill="1" applyBorder="1" applyAlignment="1">
      <alignment horizontal="center" vertical="center" wrapText="1"/>
    </xf>
    <xf numFmtId="0" fontId="19" fillId="46" borderId="56" xfId="0" applyFont="1" applyFill="1" applyBorder="1" applyAlignment="1">
      <alignment horizontal="center" vertical="center" wrapText="1"/>
    </xf>
    <xf numFmtId="1" fontId="19" fillId="46" borderId="56" xfId="47" applyNumberFormat="1" applyFont="1" applyFill="1" applyBorder="1" applyAlignment="1">
      <alignment horizontal="center" vertical="center" wrapText="1"/>
    </xf>
    <xf numFmtId="9" fontId="19" fillId="46" borderId="56" xfId="0" applyNumberFormat="1" applyFont="1" applyFill="1" applyBorder="1" applyAlignment="1">
      <alignment horizontal="center" vertical="center" wrapText="1"/>
    </xf>
    <xf numFmtId="166" fontId="19" fillId="46" borderId="56" xfId="0" applyNumberFormat="1" applyFont="1" applyFill="1" applyBorder="1" applyAlignment="1">
      <alignment horizontal="center" vertical="center" wrapText="1"/>
    </xf>
    <xf numFmtId="1" fontId="22" fillId="46" borderId="56" xfId="0" applyNumberFormat="1" applyFont="1" applyFill="1" applyBorder="1" applyAlignment="1">
      <alignment horizontal="center" vertical="center" wrapText="1"/>
    </xf>
    <xf numFmtId="171" fontId="22" fillId="46" borderId="56" xfId="0" applyNumberFormat="1" applyFont="1" applyFill="1" applyBorder="1" applyAlignment="1">
      <alignment horizontal="center" vertical="center" wrapText="1"/>
    </xf>
    <xf numFmtId="0" fontId="19" fillId="46" borderId="98" xfId="0" applyFont="1" applyFill="1" applyBorder="1" applyAlignment="1">
      <alignment horizontal="center" vertical="center" wrapText="1"/>
    </xf>
    <xf numFmtId="0" fontId="6" fillId="36" borderId="18" xfId="62" applyFont="1" applyFill="1" applyBorder="1" applyAlignment="1" applyProtection="1">
      <alignment horizontal="center" vertical="center" wrapText="1"/>
      <protection hidden="1"/>
    </xf>
    <xf numFmtId="0" fontId="6" fillId="36" borderId="19" xfId="62" applyFont="1" applyFill="1" applyBorder="1" applyAlignment="1" applyProtection="1">
      <alignment horizontal="center" vertical="center" wrapText="1"/>
      <protection hidden="1"/>
    </xf>
    <xf numFmtId="1" fontId="6" fillId="36" borderId="19" xfId="62" applyNumberFormat="1" applyFont="1" applyFill="1" applyBorder="1" applyAlignment="1" applyProtection="1">
      <alignment horizontal="center" vertical="center" wrapText="1"/>
      <protection hidden="1"/>
    </xf>
    <xf numFmtId="14" fontId="6" fillId="36" borderId="19" xfId="51" applyNumberFormat="1" applyFont="1" applyFill="1" applyBorder="1" applyAlignment="1" applyProtection="1">
      <alignment horizontal="center" vertical="center" wrapText="1"/>
      <protection/>
    </xf>
    <xf numFmtId="0" fontId="6" fillId="0" borderId="19" xfId="62" applyFont="1" applyFill="1" applyBorder="1" applyAlignment="1" applyProtection="1">
      <alignment horizontal="center" vertical="center" wrapText="1"/>
      <protection hidden="1"/>
    </xf>
    <xf numFmtId="9" fontId="6" fillId="36" borderId="19" xfId="67" applyFont="1" applyFill="1" applyBorder="1" applyAlignment="1" applyProtection="1">
      <alignment horizontal="center" vertical="center" wrapText="1"/>
      <protection/>
    </xf>
    <xf numFmtId="1" fontId="6" fillId="35" borderId="19" xfId="62" applyNumberFormat="1" applyFont="1" applyFill="1" applyBorder="1" applyAlignment="1" applyProtection="1">
      <alignment horizontal="center" vertical="center" wrapText="1"/>
      <protection hidden="1"/>
    </xf>
    <xf numFmtId="171" fontId="6" fillId="36" borderId="19" xfId="55" applyNumberFormat="1" applyFont="1" applyFill="1" applyBorder="1" applyAlignment="1" applyProtection="1">
      <alignment horizontal="center" vertical="center" wrapText="1"/>
      <protection hidden="1"/>
    </xf>
    <xf numFmtId="0" fontId="6" fillId="36" borderId="20" xfId="62" applyFont="1" applyFill="1" applyBorder="1" applyAlignment="1" applyProtection="1">
      <alignment horizontal="center" vertical="center" wrapText="1"/>
      <protection hidden="1"/>
    </xf>
    <xf numFmtId="0" fontId="6" fillId="36" borderId="26" xfId="62" applyFont="1" applyFill="1" applyBorder="1" applyAlignment="1" applyProtection="1">
      <alignment horizontal="center" vertical="center" wrapText="1"/>
      <protection hidden="1"/>
    </xf>
    <xf numFmtId="1" fontId="6" fillId="36" borderId="26" xfId="62" applyNumberFormat="1" applyFont="1" applyFill="1" applyBorder="1" applyAlignment="1" applyProtection="1">
      <alignment horizontal="center" vertical="center" wrapText="1"/>
      <protection hidden="1"/>
    </xf>
    <xf numFmtId="14" fontId="6" fillId="36" borderId="26" xfId="51" applyNumberFormat="1" applyFont="1" applyFill="1" applyBorder="1" applyAlignment="1" applyProtection="1">
      <alignment horizontal="center" vertical="center" wrapText="1"/>
      <protection/>
    </xf>
    <xf numFmtId="9" fontId="6" fillId="36" borderId="26" xfId="67" applyFont="1" applyFill="1" applyBorder="1" applyAlignment="1" applyProtection="1">
      <alignment horizontal="center" vertical="center" wrapText="1"/>
      <protection/>
    </xf>
    <xf numFmtId="0" fontId="6" fillId="35" borderId="26" xfId="62" applyFont="1" applyFill="1" applyBorder="1" applyAlignment="1" applyProtection="1">
      <alignment horizontal="center" vertical="center" wrapText="1"/>
      <protection hidden="1"/>
    </xf>
    <xf numFmtId="171" fontId="6" fillId="36" borderId="26" xfId="55" applyNumberFormat="1" applyFont="1" applyFill="1" applyBorder="1" applyAlignment="1" applyProtection="1">
      <alignment horizontal="center" vertical="center" wrapText="1"/>
      <protection hidden="1"/>
    </xf>
    <xf numFmtId="0" fontId="6" fillId="36" borderId="29" xfId="62" applyFont="1" applyFill="1" applyBorder="1" applyAlignment="1" applyProtection="1">
      <alignment horizontal="center" vertical="center" wrapText="1"/>
      <protection hidden="1"/>
    </xf>
    <xf numFmtId="0" fontId="6" fillId="0" borderId="99" xfId="62" applyFont="1" applyFill="1" applyBorder="1" applyAlignment="1" applyProtection="1">
      <alignment horizontal="center" vertical="center" wrapText="1"/>
      <protection hidden="1"/>
    </xf>
    <xf numFmtId="0" fontId="6" fillId="36" borderId="42" xfId="62" applyFont="1" applyFill="1" applyBorder="1" applyAlignment="1" applyProtection="1">
      <alignment horizontal="center" vertical="center" wrapText="1"/>
      <protection hidden="1"/>
    </xf>
    <xf numFmtId="1" fontId="6" fillId="36" borderId="42" xfId="62" applyNumberFormat="1" applyFont="1" applyFill="1" applyBorder="1" applyAlignment="1" applyProtection="1">
      <alignment horizontal="center" vertical="center" wrapText="1"/>
      <protection hidden="1"/>
    </xf>
    <xf numFmtId="14" fontId="6" fillId="36" borderId="42" xfId="51" applyNumberFormat="1" applyFont="1" applyFill="1" applyBorder="1" applyAlignment="1" applyProtection="1">
      <alignment horizontal="center" vertical="center" wrapText="1"/>
      <protection/>
    </xf>
    <xf numFmtId="0" fontId="6" fillId="0" borderId="42" xfId="62" applyFont="1" applyFill="1" applyBorder="1" applyAlignment="1" applyProtection="1">
      <alignment horizontal="center" vertical="center" wrapText="1"/>
      <protection hidden="1"/>
    </xf>
    <xf numFmtId="9" fontId="6" fillId="36" borderId="42" xfId="67" applyFont="1" applyFill="1" applyBorder="1" applyAlignment="1" applyProtection="1">
      <alignment horizontal="center" vertical="center" wrapText="1"/>
      <protection/>
    </xf>
    <xf numFmtId="0" fontId="6" fillId="35" borderId="42" xfId="62" applyFont="1" applyFill="1" applyBorder="1" applyAlignment="1" applyProtection="1">
      <alignment horizontal="center" vertical="center" wrapText="1"/>
      <protection hidden="1"/>
    </xf>
    <xf numFmtId="171" fontId="6" fillId="36" borderId="42" xfId="55" applyNumberFormat="1" applyFont="1" applyFill="1" applyBorder="1" applyAlignment="1" applyProtection="1">
      <alignment horizontal="center" vertical="center" wrapText="1"/>
      <protection hidden="1"/>
    </xf>
    <xf numFmtId="0" fontId="6" fillId="36" borderId="43" xfId="62" applyFont="1" applyFill="1" applyBorder="1" applyAlignment="1" applyProtection="1">
      <alignment horizontal="center" vertical="center" wrapText="1"/>
      <protection hidden="1"/>
    </xf>
    <xf numFmtId="0" fontId="6" fillId="0" borderId="96" xfId="62" applyFont="1" applyFill="1" applyBorder="1" applyAlignment="1" applyProtection="1">
      <alignment horizontal="center" vertical="center" wrapText="1"/>
      <protection hidden="1"/>
    </xf>
    <xf numFmtId="0" fontId="6" fillId="36" borderId="30" xfId="62" applyFont="1" applyFill="1" applyBorder="1" applyAlignment="1" applyProtection="1">
      <alignment horizontal="center" vertical="center" wrapText="1"/>
      <protection hidden="1"/>
    </xf>
    <xf numFmtId="1" fontId="6" fillId="36" borderId="30" xfId="62" applyNumberFormat="1" applyFont="1" applyFill="1" applyBorder="1" applyAlignment="1" applyProtection="1">
      <alignment horizontal="center" vertical="center" wrapText="1"/>
      <protection hidden="1"/>
    </xf>
    <xf numFmtId="14" fontId="6" fillId="36" borderId="30" xfId="51" applyNumberFormat="1" applyFont="1" applyFill="1" applyBorder="1" applyAlignment="1" applyProtection="1">
      <alignment horizontal="center" vertical="center" wrapText="1"/>
      <protection/>
    </xf>
    <xf numFmtId="0" fontId="6" fillId="0" borderId="30" xfId="62" applyFont="1" applyFill="1" applyBorder="1" applyAlignment="1" applyProtection="1">
      <alignment horizontal="center" vertical="center" wrapText="1"/>
      <protection hidden="1"/>
    </xf>
    <xf numFmtId="9" fontId="6" fillId="36" borderId="30" xfId="67" applyFont="1" applyFill="1" applyBorder="1" applyAlignment="1" applyProtection="1">
      <alignment horizontal="center" vertical="center" wrapText="1"/>
      <protection/>
    </xf>
    <xf numFmtId="0" fontId="6" fillId="35" borderId="30" xfId="62" applyFont="1" applyFill="1" applyBorder="1" applyAlignment="1" applyProtection="1">
      <alignment horizontal="center" vertical="center" wrapText="1"/>
      <protection hidden="1"/>
    </xf>
    <xf numFmtId="171" fontId="6" fillId="36" borderId="30" xfId="55" applyNumberFormat="1" applyFont="1" applyFill="1" applyBorder="1" applyAlignment="1" applyProtection="1">
      <alignment horizontal="center" vertical="center" wrapText="1"/>
      <protection hidden="1"/>
    </xf>
    <xf numFmtId="0" fontId="6" fillId="36" borderId="31" xfId="62" applyFont="1" applyFill="1" applyBorder="1" applyAlignment="1" applyProtection="1">
      <alignment horizontal="center" vertical="center" wrapText="1"/>
      <protection hidden="1"/>
    </xf>
    <xf numFmtId="0" fontId="6" fillId="0" borderId="18" xfId="62" applyFont="1" applyFill="1" applyBorder="1" applyAlignment="1" applyProtection="1">
      <alignment horizontal="center" vertical="center" wrapText="1"/>
      <protection hidden="1"/>
    </xf>
    <xf numFmtId="0" fontId="6" fillId="35" borderId="19" xfId="62" applyFont="1" applyFill="1" applyBorder="1" applyAlignment="1" applyProtection="1">
      <alignment horizontal="center" vertical="center" wrapText="1"/>
      <protection hidden="1"/>
    </xf>
    <xf numFmtId="0" fontId="6" fillId="36" borderId="25" xfId="62" applyFont="1" applyFill="1" applyBorder="1" applyAlignment="1" applyProtection="1">
      <alignment horizontal="center" vertical="center" wrapText="1"/>
      <protection hidden="1"/>
    </xf>
    <xf numFmtId="44" fontId="6" fillId="36" borderId="43" xfId="55" applyFont="1" applyFill="1" applyBorder="1" applyAlignment="1" applyProtection="1">
      <alignment horizontal="center" vertical="center" wrapText="1"/>
      <protection hidden="1"/>
    </xf>
    <xf numFmtId="1" fontId="6" fillId="36" borderId="31" xfId="62" applyNumberFormat="1" applyFont="1" applyFill="1" applyBorder="1" applyAlignment="1" applyProtection="1">
      <alignment horizontal="center" vertical="center" wrapText="1"/>
      <protection hidden="1"/>
    </xf>
    <xf numFmtId="0" fontId="6" fillId="36" borderId="100" xfId="62" applyFont="1" applyFill="1" applyBorder="1" applyAlignment="1" applyProtection="1">
      <alignment horizontal="center" vertical="center" wrapText="1"/>
      <protection hidden="1"/>
    </xf>
    <xf numFmtId="0" fontId="6" fillId="36" borderId="34" xfId="62" applyFont="1" applyFill="1" applyBorder="1" applyAlignment="1" applyProtection="1">
      <alignment horizontal="center" vertical="center" wrapText="1"/>
      <protection hidden="1"/>
    </xf>
    <xf numFmtId="0" fontId="18" fillId="60" borderId="41" xfId="45" applyFont="1" applyFill="1" applyBorder="1" applyAlignment="1" applyProtection="1">
      <alignment horizontal="center" vertical="center" wrapText="1"/>
      <protection/>
    </xf>
    <xf numFmtId="0" fontId="22" fillId="43" borderId="56" xfId="0" applyFont="1" applyFill="1" applyBorder="1" applyAlignment="1" applyProtection="1">
      <alignment horizontal="center" vertical="center" wrapText="1"/>
      <protection/>
    </xf>
    <xf numFmtId="10" fontId="22" fillId="43" borderId="56" xfId="0" applyNumberFormat="1" applyFont="1" applyFill="1" applyBorder="1" applyAlignment="1" applyProtection="1">
      <alignment horizontal="center" vertical="center" wrapText="1"/>
      <protection/>
    </xf>
    <xf numFmtId="171" fontId="22" fillId="43" borderId="52" xfId="0" applyNumberFormat="1" applyFont="1" applyFill="1" applyBorder="1" applyAlignment="1" applyProtection="1">
      <alignment horizontal="center" vertical="center" wrapText="1"/>
      <protection/>
    </xf>
    <xf numFmtId="171" fontId="22" fillId="43" borderId="56" xfId="0" applyNumberFormat="1" applyFont="1" applyFill="1" applyBorder="1" applyAlignment="1" applyProtection="1">
      <alignment horizontal="center" vertical="center" wrapText="1"/>
      <protection/>
    </xf>
    <xf numFmtId="0" fontId="22" fillId="43" borderId="61" xfId="0" applyFont="1" applyFill="1" applyBorder="1" applyAlignment="1" applyProtection="1">
      <alignment horizontal="center" vertical="center" wrapText="1"/>
      <protection/>
    </xf>
    <xf numFmtId="0" fontId="17" fillId="44" borderId="22" xfId="0" applyFont="1" applyFill="1" applyBorder="1" applyAlignment="1" applyProtection="1">
      <alignment horizontal="center" vertical="center" wrapText="1"/>
      <protection/>
    </xf>
    <xf numFmtId="0" fontId="17" fillId="44" borderId="21" xfId="0" applyFont="1" applyFill="1" applyBorder="1" applyAlignment="1" applyProtection="1">
      <alignment horizontal="center" vertical="center" wrapText="1"/>
      <protection/>
    </xf>
    <xf numFmtId="171" fontId="17" fillId="44" borderId="91" xfId="0" applyNumberFormat="1" applyFont="1" applyFill="1" applyBorder="1" applyAlignment="1" applyProtection="1">
      <alignment horizontal="center" vertical="center" wrapText="1"/>
      <protection/>
    </xf>
    <xf numFmtId="171" fontId="17" fillId="44" borderId="56" xfId="0" applyNumberFormat="1" applyFont="1" applyFill="1" applyBorder="1" applyAlignment="1" applyProtection="1">
      <alignment horizontal="center" vertical="center" wrapText="1"/>
      <protection/>
    </xf>
    <xf numFmtId="0" fontId="17" fillId="44" borderId="89" xfId="0" applyFont="1" applyFill="1" applyBorder="1" applyAlignment="1" applyProtection="1">
      <alignment horizontal="center" vertical="center" wrapText="1"/>
      <protection/>
    </xf>
    <xf numFmtId="0" fontId="22" fillId="49" borderId="22" xfId="0" applyFont="1" applyFill="1" applyBorder="1" applyAlignment="1" applyProtection="1">
      <alignment horizontal="center" vertical="center" wrapText="1"/>
      <protection/>
    </xf>
    <xf numFmtId="9" fontId="22" fillId="43" borderId="56" xfId="67" applyFont="1" applyFill="1" applyBorder="1" applyAlignment="1" applyProtection="1">
      <alignment horizontal="center" vertical="center" wrapText="1"/>
      <protection/>
    </xf>
    <xf numFmtId="1" fontId="22" fillId="43" borderId="56" xfId="0" applyNumberFormat="1" applyFont="1" applyFill="1" applyBorder="1" applyAlignment="1" applyProtection="1">
      <alignment horizontal="center" vertical="center" wrapText="1"/>
      <protection/>
    </xf>
    <xf numFmtId="0" fontId="22" fillId="43" borderId="97" xfId="0" applyFont="1" applyFill="1" applyBorder="1" applyAlignment="1" applyProtection="1">
      <alignment horizontal="center" vertical="center" wrapText="1"/>
      <protection/>
    </xf>
    <xf numFmtId="9" fontId="17" fillId="44" borderId="22" xfId="67" applyFont="1" applyFill="1" applyBorder="1" applyAlignment="1" applyProtection="1">
      <alignment horizontal="center" vertical="center" wrapText="1"/>
      <protection/>
    </xf>
    <xf numFmtId="1" fontId="17" fillId="44" borderId="22" xfId="0" applyNumberFormat="1" applyFont="1" applyFill="1" applyBorder="1" applyAlignment="1" applyProtection="1">
      <alignment horizontal="center" vertical="center" wrapText="1"/>
      <protection/>
    </xf>
    <xf numFmtId="171" fontId="17" fillId="44" borderId="22" xfId="0" applyNumberFormat="1" applyFont="1" applyFill="1" applyBorder="1" applyAlignment="1" applyProtection="1">
      <alignment horizontal="center" vertical="center" wrapText="1"/>
      <protection/>
    </xf>
    <xf numFmtId="0" fontId="17" fillId="44" borderId="97" xfId="0" applyFont="1" applyFill="1" applyBorder="1" applyAlignment="1" applyProtection="1">
      <alignment horizontal="center" vertical="center" wrapText="1"/>
      <protection/>
    </xf>
    <xf numFmtId="0" fontId="19" fillId="46" borderId="53" xfId="0" applyFont="1" applyFill="1" applyBorder="1" applyAlignment="1" applyProtection="1">
      <alignment horizontal="center" vertical="center" wrapText="1"/>
      <protection/>
    </xf>
    <xf numFmtId="0" fontId="22" fillId="46" borderId="56" xfId="0" applyFont="1" applyFill="1" applyBorder="1" applyAlignment="1" applyProtection="1">
      <alignment horizontal="center" vertical="center" wrapText="1"/>
      <protection/>
    </xf>
    <xf numFmtId="0" fontId="19" fillId="46" borderId="56" xfId="0" applyFont="1" applyFill="1" applyBorder="1" applyAlignment="1" applyProtection="1">
      <alignment horizontal="center" vertical="center" wrapText="1"/>
      <protection/>
    </xf>
    <xf numFmtId="1" fontId="19" fillId="46" borderId="56" xfId="47" applyNumberFormat="1" applyFont="1" applyFill="1" applyBorder="1" applyAlignment="1" applyProtection="1">
      <alignment horizontal="center" vertical="center" wrapText="1"/>
      <protection/>
    </xf>
    <xf numFmtId="9" fontId="19" fillId="46" borderId="56" xfId="0" applyNumberFormat="1" applyFont="1" applyFill="1" applyBorder="1" applyAlignment="1" applyProtection="1">
      <alignment horizontal="center" vertical="center" wrapText="1"/>
      <protection/>
    </xf>
    <xf numFmtId="166" fontId="19" fillId="46" borderId="56" xfId="0" applyNumberFormat="1" applyFont="1" applyFill="1" applyBorder="1" applyAlignment="1" applyProtection="1">
      <alignment horizontal="center" vertical="center" wrapText="1"/>
      <protection/>
    </xf>
    <xf numFmtId="1" fontId="19" fillId="46" borderId="56" xfId="0" applyNumberFormat="1" applyFont="1" applyFill="1" applyBorder="1" applyAlignment="1" applyProtection="1">
      <alignment horizontal="center" vertical="center" wrapText="1"/>
      <protection/>
    </xf>
    <xf numFmtId="170" fontId="22" fillId="46" borderId="56" xfId="0" applyNumberFormat="1" applyFont="1" applyFill="1" applyBorder="1" applyAlignment="1" applyProtection="1">
      <alignment horizontal="center" vertical="center" wrapText="1"/>
      <protection/>
    </xf>
    <xf numFmtId="0" fontId="19" fillId="46" borderId="97" xfId="0" applyFont="1" applyFill="1" applyBorder="1" applyAlignment="1" applyProtection="1">
      <alignment horizontal="center" vertical="center" wrapText="1"/>
      <protection/>
    </xf>
    <xf numFmtId="0" fontId="17" fillId="44" borderId="88" xfId="61" applyFont="1" applyFill="1" applyBorder="1" applyAlignment="1" applyProtection="1">
      <alignment horizontal="center" vertical="center" wrapText="1"/>
      <protection hidden="1"/>
    </xf>
    <xf numFmtId="0" fontId="17" fillId="44" borderId="101" xfId="61" applyFont="1" applyFill="1" applyBorder="1" applyAlignment="1" applyProtection="1">
      <alignment horizontal="center" vertical="center" wrapText="1"/>
      <protection hidden="1"/>
    </xf>
    <xf numFmtId="9" fontId="17" fillId="44" borderId="82" xfId="61" applyNumberFormat="1" applyFont="1" applyFill="1" applyBorder="1" applyAlignment="1" applyProtection="1">
      <alignment horizontal="center" vertical="center" wrapText="1"/>
      <protection hidden="1"/>
    </xf>
    <xf numFmtId="1" fontId="17" fillId="44" borderId="83" xfId="61" applyNumberFormat="1" applyFont="1" applyFill="1" applyBorder="1" applyAlignment="1" applyProtection="1">
      <alignment horizontal="center" vertical="center" wrapText="1"/>
      <protection hidden="1"/>
    </xf>
    <xf numFmtId="0" fontId="32" fillId="44" borderId="84" xfId="61" applyFont="1" applyFill="1" applyBorder="1" applyAlignment="1" applyProtection="1">
      <alignment horizontal="center" vertical="center" wrapText="1"/>
      <protection hidden="1"/>
    </xf>
    <xf numFmtId="1" fontId="6" fillId="0" borderId="42" xfId="47" applyNumberFormat="1" applyFont="1" applyFill="1" applyBorder="1" applyAlignment="1" applyProtection="1">
      <alignment horizontal="center" vertical="center" wrapText="1"/>
      <protection hidden="1"/>
    </xf>
    <xf numFmtId="9" fontId="6" fillId="0" borderId="42" xfId="67" applyFont="1" applyFill="1" applyBorder="1" applyAlignment="1" applyProtection="1">
      <alignment horizontal="center" vertical="center" wrapText="1"/>
      <protection/>
    </xf>
    <xf numFmtId="14" fontId="6" fillId="36" borderId="42" xfId="50" applyNumberFormat="1" applyFont="1" applyFill="1" applyBorder="1" applyAlignment="1" applyProtection="1">
      <alignment horizontal="center" vertical="center" wrapText="1"/>
      <protection/>
    </xf>
    <xf numFmtId="1" fontId="6" fillId="36" borderId="42" xfId="61" applyNumberFormat="1" applyFont="1" applyFill="1" applyBorder="1" applyAlignment="1" applyProtection="1">
      <alignment horizontal="center" vertical="center" wrapText="1"/>
      <protection hidden="1"/>
    </xf>
    <xf numFmtId="171" fontId="6" fillId="36" borderId="42" xfId="61" applyNumberFormat="1" applyFont="1" applyFill="1" applyBorder="1" applyAlignment="1" applyProtection="1">
      <alignment horizontal="center" vertical="center" wrapText="1"/>
      <protection hidden="1"/>
    </xf>
    <xf numFmtId="0" fontId="6" fillId="36" borderId="43" xfId="61" applyFont="1" applyFill="1" applyBorder="1" applyAlignment="1" applyProtection="1">
      <alignment horizontal="center" vertical="center" wrapText="1"/>
      <protection hidden="1"/>
    </xf>
    <xf numFmtId="172" fontId="22" fillId="43" borderId="56" xfId="0" applyNumberFormat="1" applyFont="1" applyFill="1" applyBorder="1" applyAlignment="1" applyProtection="1">
      <alignment horizontal="center" vertical="center" wrapText="1"/>
      <protection/>
    </xf>
    <xf numFmtId="0" fontId="17" fillId="44" borderId="22" xfId="0" applyFont="1" applyFill="1" applyBorder="1" applyAlignment="1" applyProtection="1">
      <alignment vertical="center" wrapText="1"/>
      <protection/>
    </xf>
    <xf numFmtId="0" fontId="17" fillId="44" borderId="56" xfId="0" applyFont="1" applyFill="1" applyBorder="1" applyAlignment="1" applyProtection="1">
      <alignment horizontal="center" vertical="center" wrapText="1"/>
      <protection/>
    </xf>
    <xf numFmtId="9" fontId="17" fillId="44" borderId="56" xfId="67" applyFont="1" applyFill="1" applyBorder="1" applyAlignment="1" applyProtection="1">
      <alignment horizontal="center" vertical="center" wrapText="1"/>
      <protection/>
    </xf>
    <xf numFmtId="1" fontId="17" fillId="44" borderId="56" xfId="0" applyNumberFormat="1" applyFont="1" applyFill="1" applyBorder="1" applyAlignment="1" applyProtection="1">
      <alignment horizontal="center" vertical="center" wrapText="1"/>
      <protection/>
    </xf>
    <xf numFmtId="0" fontId="17" fillId="44" borderId="61" xfId="0" applyFont="1" applyFill="1" applyBorder="1" applyAlignment="1" applyProtection="1">
      <alignment horizontal="center" vertical="center" wrapText="1"/>
      <protection/>
    </xf>
    <xf numFmtId="0" fontId="22" fillId="0" borderId="55" xfId="0" applyFont="1" applyBorder="1" applyAlignment="1" applyProtection="1">
      <alignment vertical="center"/>
      <protection/>
    </xf>
    <xf numFmtId="0" fontId="22" fillId="0" borderId="56" xfId="0" applyFont="1" applyBorder="1" applyAlignment="1" applyProtection="1">
      <alignment vertical="center"/>
      <protection/>
    </xf>
    <xf numFmtId="0" fontId="50" fillId="0" borderId="55" xfId="0" applyFont="1" applyBorder="1" applyAlignment="1" applyProtection="1">
      <alignment vertical="center"/>
      <protection/>
    </xf>
    <xf numFmtId="0" fontId="50" fillId="0" borderId="56" xfId="0" applyFont="1" applyBorder="1" applyAlignment="1" applyProtection="1">
      <alignment vertical="center"/>
      <protection/>
    </xf>
    <xf numFmtId="0" fontId="49" fillId="37" borderId="17" xfId="61" applyFont="1" applyFill="1" applyBorder="1" applyAlignment="1" applyProtection="1">
      <alignment horizontal="center" vertical="center" wrapText="1"/>
      <protection hidden="1" locked="0"/>
    </xf>
    <xf numFmtId="0" fontId="56" fillId="0" borderId="17" xfId="0" applyFont="1" applyBorder="1" applyAlignment="1" applyProtection="1">
      <alignment horizontal="center" vertical="center" wrapText="1"/>
      <protection hidden="1"/>
    </xf>
    <xf numFmtId="0" fontId="52" fillId="49" borderId="17" xfId="0" applyFont="1" applyFill="1" applyBorder="1" applyAlignment="1" applyProtection="1">
      <alignment horizontal="center" vertical="center" wrapText="1"/>
      <protection hidden="1"/>
    </xf>
    <xf numFmtId="0" fontId="58" fillId="43" borderId="21" xfId="0" applyFont="1" applyFill="1" applyBorder="1" applyAlignment="1" applyProtection="1">
      <alignment horizontal="center" vertical="center" wrapText="1"/>
      <protection/>
    </xf>
    <xf numFmtId="0" fontId="50" fillId="36" borderId="11" xfId="0" applyFont="1" applyFill="1" applyBorder="1" applyAlignment="1" applyProtection="1">
      <alignment horizontal="center" vertical="center" wrapText="1"/>
      <protection/>
    </xf>
    <xf numFmtId="0" fontId="53" fillId="44" borderId="39" xfId="0" applyFont="1" applyFill="1" applyBorder="1" applyAlignment="1" applyProtection="1">
      <alignment horizontal="center" vertical="center" wrapText="1"/>
      <protection hidden="1"/>
    </xf>
    <xf numFmtId="0" fontId="53" fillId="44" borderId="54" xfId="0" applyFont="1" applyFill="1" applyBorder="1" applyAlignment="1" applyProtection="1">
      <alignment horizontal="center" vertical="center" wrapText="1"/>
      <protection hidden="1"/>
    </xf>
    <xf numFmtId="0" fontId="53" fillId="44" borderId="18" xfId="0" applyFont="1" applyFill="1" applyBorder="1" applyAlignment="1" applyProtection="1">
      <alignment horizontal="center" vertical="center" wrapText="1"/>
      <protection hidden="1"/>
    </xf>
    <xf numFmtId="0" fontId="53" fillId="44" borderId="19" xfId="0" applyFont="1" applyFill="1" applyBorder="1" applyAlignment="1" applyProtection="1">
      <alignment horizontal="center" vertical="center" textRotation="90" wrapText="1"/>
      <protection hidden="1"/>
    </xf>
    <xf numFmtId="0" fontId="53" fillId="44" borderId="20" xfId="0" applyFont="1" applyFill="1" applyBorder="1" applyAlignment="1" applyProtection="1">
      <alignment horizontal="center" vertical="center" wrapText="1"/>
      <protection hidden="1"/>
    </xf>
    <xf numFmtId="44" fontId="55" fillId="36" borderId="16" xfId="55" applyFont="1" applyFill="1" applyBorder="1" applyAlignment="1" applyProtection="1">
      <alignment vertical="center" wrapText="1"/>
      <protection hidden="1"/>
    </xf>
    <xf numFmtId="0" fontId="55" fillId="36" borderId="16" xfId="61" applyFont="1" applyFill="1" applyBorder="1" applyAlignment="1" applyProtection="1">
      <alignment horizontal="center" vertical="center" wrapText="1"/>
      <protection hidden="1"/>
    </xf>
    <xf numFmtId="0" fontId="53" fillId="44" borderId="17" xfId="0" applyFont="1" applyFill="1" applyBorder="1" applyAlignment="1" applyProtection="1">
      <alignment vertical="center" wrapText="1"/>
      <protection hidden="1"/>
    </xf>
    <xf numFmtId="0" fontId="56" fillId="0" borderId="11" xfId="0" applyFont="1" applyBorder="1" applyAlignment="1" applyProtection="1">
      <alignment vertical="center" wrapText="1"/>
      <protection hidden="1"/>
    </xf>
    <xf numFmtId="0" fontId="56" fillId="0" borderId="10" xfId="0" applyFont="1" applyBorder="1" applyAlignment="1" applyProtection="1">
      <alignment vertical="center" wrapText="1"/>
      <protection hidden="1"/>
    </xf>
    <xf numFmtId="0" fontId="53" fillId="44" borderId="102" xfId="61" applyFont="1" applyFill="1" applyBorder="1" applyAlignment="1" applyProtection="1">
      <alignment horizontal="center" vertical="center" wrapText="1"/>
      <protection hidden="1"/>
    </xf>
    <xf numFmtId="0" fontId="53" fillId="44" borderId="103" xfId="61" applyFont="1" applyFill="1" applyBorder="1" applyAlignment="1" applyProtection="1">
      <alignment horizontal="center" vertical="center" wrapText="1"/>
      <protection hidden="1"/>
    </xf>
    <xf numFmtId="1" fontId="53" fillId="44" borderId="103" xfId="47" applyNumberFormat="1" applyFont="1" applyFill="1" applyBorder="1" applyAlignment="1" applyProtection="1">
      <alignment horizontal="center" vertical="center" wrapText="1"/>
      <protection hidden="1"/>
    </xf>
    <xf numFmtId="9" fontId="53" fillId="44" borderId="103" xfId="61" applyNumberFormat="1" applyFont="1" applyFill="1" applyBorder="1" applyAlignment="1" applyProtection="1">
      <alignment horizontal="center" vertical="center" wrapText="1"/>
      <protection hidden="1"/>
    </xf>
    <xf numFmtId="0" fontId="53" fillId="44" borderId="103" xfId="61" applyFont="1" applyFill="1" applyBorder="1" applyAlignment="1" applyProtection="1">
      <alignment horizontal="center" vertical="center" textRotation="90" wrapText="1"/>
      <protection hidden="1"/>
    </xf>
    <xf numFmtId="1" fontId="53" fillId="44" borderId="103" xfId="61" applyNumberFormat="1" applyFont="1" applyFill="1" applyBorder="1" applyAlignment="1" applyProtection="1">
      <alignment horizontal="center" vertical="center" wrapText="1"/>
      <protection hidden="1"/>
    </xf>
    <xf numFmtId="171" fontId="48" fillId="44" borderId="103" xfId="61" applyNumberFormat="1" applyFont="1" applyFill="1" applyBorder="1" applyAlignment="1" applyProtection="1">
      <alignment horizontal="center" vertical="center" wrapText="1"/>
      <protection hidden="1"/>
    </xf>
    <xf numFmtId="0" fontId="53" fillId="44" borderId="104" xfId="61" applyFont="1" applyFill="1" applyBorder="1" applyAlignment="1" applyProtection="1">
      <alignment horizontal="center" vertical="center" wrapText="1"/>
      <protection hidden="1"/>
    </xf>
    <xf numFmtId="44" fontId="55" fillId="36" borderId="16" xfId="55" applyFont="1" applyFill="1" applyBorder="1" applyAlignment="1" applyProtection="1">
      <alignment horizontal="center" vertical="center" wrapText="1"/>
      <protection hidden="1"/>
    </xf>
    <xf numFmtId="0" fontId="22" fillId="43" borderId="19" xfId="0" applyFont="1" applyFill="1" applyBorder="1" applyAlignment="1" applyProtection="1">
      <alignment horizontal="center" vertical="center" wrapText="1"/>
      <protection hidden="1"/>
    </xf>
    <xf numFmtId="10" fontId="22" fillId="43" borderId="19" xfId="0" applyNumberFormat="1" applyFont="1" applyFill="1" applyBorder="1" applyAlignment="1" applyProtection="1">
      <alignment horizontal="center" vertical="center" wrapText="1"/>
      <protection hidden="1"/>
    </xf>
    <xf numFmtId="0" fontId="22" fillId="36" borderId="18" xfId="0" applyFont="1" applyFill="1" applyBorder="1" applyAlignment="1" applyProtection="1">
      <alignment vertical="center" wrapText="1"/>
      <protection/>
    </xf>
    <xf numFmtId="0" fontId="43" fillId="0" borderId="17" xfId="45" applyFont="1" applyBorder="1" applyAlignment="1" applyProtection="1">
      <alignment horizontal="center" vertical="center" wrapText="1"/>
      <protection/>
    </xf>
    <xf numFmtId="9" fontId="52" fillId="37" borderId="17" xfId="67" applyFont="1" applyFill="1" applyBorder="1" applyAlignment="1" applyProtection="1">
      <alignment horizontal="center" vertical="center" wrapText="1"/>
      <protection locked="0"/>
    </xf>
    <xf numFmtId="9" fontId="52" fillId="37" borderId="17" xfId="67" applyFont="1" applyFill="1" applyBorder="1" applyAlignment="1" applyProtection="1">
      <alignment horizontal="center" vertical="center" wrapText="1"/>
      <protection hidden="1" locked="0"/>
    </xf>
    <xf numFmtId="9" fontId="52" fillId="36" borderId="17" xfId="67" applyFont="1" applyFill="1" applyBorder="1" applyAlignment="1" applyProtection="1">
      <alignment horizontal="center" vertical="center" wrapText="1"/>
      <protection hidden="1" locked="0"/>
    </xf>
    <xf numFmtId="0" fontId="43" fillId="0" borderId="32" xfId="65" applyFont="1" applyBorder="1" applyAlignment="1">
      <alignment horizontal="center" vertical="center" wrapText="1"/>
      <protection/>
    </xf>
    <xf numFmtId="0" fontId="41" fillId="0" borderId="13" xfId="65" applyFont="1" applyBorder="1" applyAlignment="1">
      <alignment horizontal="center" vertical="center" wrapText="1"/>
      <protection/>
    </xf>
    <xf numFmtId="0" fontId="43" fillId="0" borderId="13" xfId="65" applyFont="1" applyBorder="1" applyAlignment="1">
      <alignment horizontal="center" vertical="center" wrapText="1"/>
      <protection/>
    </xf>
    <xf numFmtId="1" fontId="43" fillId="0" borderId="13" xfId="65" applyNumberFormat="1" applyFont="1" applyBorder="1" applyAlignment="1">
      <alignment horizontal="center" vertical="center" wrapText="1"/>
      <protection/>
    </xf>
    <xf numFmtId="9" fontId="43" fillId="0" borderId="13" xfId="65" applyNumberFormat="1" applyFont="1" applyBorder="1" applyAlignment="1">
      <alignment horizontal="center" vertical="center" wrapText="1"/>
      <protection/>
    </xf>
    <xf numFmtId="14" fontId="43" fillId="36" borderId="13" xfId="65" applyNumberFormat="1" applyFont="1" applyFill="1" applyBorder="1" applyAlignment="1">
      <alignment horizontal="center" vertical="center" wrapText="1"/>
      <protection/>
    </xf>
    <xf numFmtId="164" fontId="43" fillId="0" borderId="13" xfId="65" applyNumberFormat="1" applyFont="1" applyBorder="1" applyAlignment="1">
      <alignment horizontal="center" vertical="center" wrapText="1"/>
      <protection/>
    </xf>
    <xf numFmtId="164" fontId="43" fillId="0" borderId="16" xfId="65" applyNumberFormat="1" applyFont="1" applyBorder="1" applyAlignment="1">
      <alignment horizontal="center" vertical="center" wrapText="1"/>
      <protection/>
    </xf>
    <xf numFmtId="0" fontId="43" fillId="0" borderId="19" xfId="65" applyFont="1" applyBorder="1" applyAlignment="1">
      <alignment/>
      <protection/>
    </xf>
    <xf numFmtId="0" fontId="43" fillId="0" borderId="20" xfId="65" applyFont="1" applyBorder="1" applyAlignment="1">
      <alignment/>
      <protection/>
    </xf>
    <xf numFmtId="0" fontId="48" fillId="45" borderId="102" xfId="65" applyFont="1" applyFill="1" applyBorder="1" applyAlignment="1">
      <alignment horizontal="center" vertical="center" wrapText="1"/>
      <protection/>
    </xf>
    <xf numFmtId="0" fontId="48" fillId="45" borderId="103" xfId="65" applyFont="1" applyFill="1" applyBorder="1" applyAlignment="1">
      <alignment horizontal="center" vertical="center" wrapText="1"/>
      <protection/>
    </xf>
    <xf numFmtId="0" fontId="48" fillId="45" borderId="103" xfId="65" applyFont="1" applyFill="1" applyBorder="1" applyAlignment="1">
      <alignment horizontal="center" vertical="center" textRotation="90" wrapText="1"/>
      <protection/>
    </xf>
    <xf numFmtId="171" fontId="48" fillId="45" borderId="103" xfId="65" applyNumberFormat="1" applyFont="1" applyFill="1" applyBorder="1" applyAlignment="1">
      <alignment horizontal="center" vertical="center" wrapText="1"/>
      <protection/>
    </xf>
    <xf numFmtId="171" fontId="48" fillId="34" borderId="103" xfId="55" applyNumberFormat="1" applyFont="1" applyFill="1" applyBorder="1" applyAlignment="1" applyProtection="1">
      <alignment horizontal="center" vertical="center" wrapText="1"/>
      <protection hidden="1"/>
    </xf>
    <xf numFmtId="171" fontId="48" fillId="34" borderId="105" xfId="55" applyNumberFormat="1" applyFont="1" applyFill="1" applyBorder="1" applyAlignment="1" applyProtection="1">
      <alignment horizontal="center" vertical="center" wrapText="1"/>
      <protection hidden="1"/>
    </xf>
    <xf numFmtId="0" fontId="48" fillId="34" borderId="104" xfId="61" applyFont="1" applyFill="1" applyBorder="1" applyAlignment="1" applyProtection="1">
      <alignment horizontal="center" vertical="center" wrapText="1"/>
      <protection hidden="1"/>
    </xf>
    <xf numFmtId="0" fontId="50" fillId="73" borderId="41" xfId="65" applyFont="1" applyFill="1" applyBorder="1" applyAlignment="1">
      <alignment horizontal="center" vertical="center" wrapText="1"/>
      <protection/>
    </xf>
    <xf numFmtId="0" fontId="48" fillId="44" borderId="106" xfId="0" applyFont="1" applyFill="1" applyBorder="1" applyAlignment="1" applyProtection="1">
      <alignment horizontal="center" vertical="center" wrapText="1"/>
      <protection hidden="1"/>
    </xf>
    <xf numFmtId="9" fontId="48" fillId="44" borderId="106" xfId="67" applyFont="1" applyFill="1" applyBorder="1" applyAlignment="1" applyProtection="1">
      <alignment horizontal="center" vertical="center" wrapText="1"/>
      <protection hidden="1"/>
    </xf>
    <xf numFmtId="171" fontId="48" fillId="44" borderId="106" xfId="0" applyNumberFormat="1" applyFont="1" applyFill="1" applyBorder="1" applyAlignment="1" applyProtection="1">
      <alignment horizontal="center" vertical="center" wrapText="1"/>
      <protection hidden="1"/>
    </xf>
    <xf numFmtId="171" fontId="48" fillId="44" borderId="107" xfId="0" applyNumberFormat="1" applyFont="1" applyFill="1" applyBorder="1" applyAlignment="1" applyProtection="1">
      <alignment horizontal="center" vertical="center" wrapText="1"/>
      <protection hidden="1"/>
    </xf>
    <xf numFmtId="171" fontId="48" fillId="44" borderId="108" xfId="0" applyNumberFormat="1" applyFont="1" applyFill="1" applyBorder="1" applyAlignment="1" applyProtection="1">
      <alignment horizontal="center" vertical="center" wrapText="1"/>
      <protection hidden="1"/>
    </xf>
    <xf numFmtId="0" fontId="43" fillId="0" borderId="24" xfId="65" applyFont="1" applyBorder="1" applyAlignment="1">
      <alignment/>
      <protection/>
    </xf>
    <xf numFmtId="0" fontId="41" fillId="67" borderId="107" xfId="65" applyFont="1" applyFill="1" applyBorder="1" applyAlignment="1">
      <alignment vertical="center" wrapText="1"/>
      <protection/>
    </xf>
    <xf numFmtId="0" fontId="43" fillId="0" borderId="109" xfId="65" applyFont="1" applyBorder="1" applyAlignment="1">
      <alignment horizontal="center" vertical="center" wrapText="1"/>
      <protection/>
    </xf>
    <xf numFmtId="174" fontId="43" fillId="0" borderId="24" xfId="65" applyNumberFormat="1" applyFont="1" applyBorder="1" applyAlignment="1">
      <alignment horizontal="center" vertical="center" wrapText="1"/>
      <protection/>
    </xf>
    <xf numFmtId="0" fontId="48" fillId="45" borderId="110" xfId="65" applyFont="1" applyFill="1" applyBorder="1" applyAlignment="1">
      <alignment horizontal="center" vertical="center" wrapText="1"/>
      <protection/>
    </xf>
    <xf numFmtId="0" fontId="48" fillId="45" borderId="106" xfId="65" applyFont="1" applyFill="1" applyBorder="1" applyAlignment="1">
      <alignment horizontal="center" vertical="center" wrapText="1"/>
      <protection/>
    </xf>
    <xf numFmtId="0" fontId="48" fillId="45" borderId="103" xfId="65" applyFont="1" applyFill="1" applyBorder="1" applyAlignment="1">
      <alignment horizontal="center" vertical="center" wrapText="1"/>
      <protection/>
    </xf>
    <xf numFmtId="1" fontId="48" fillId="45" borderId="103" xfId="65" applyNumberFormat="1" applyFont="1" applyFill="1" applyBorder="1" applyAlignment="1">
      <alignment horizontal="center" vertical="center" wrapText="1"/>
      <protection/>
    </xf>
    <xf numFmtId="9" fontId="48" fillId="45" borderId="103" xfId="65" applyNumberFormat="1" applyFont="1" applyFill="1" applyBorder="1" applyAlignment="1">
      <alignment horizontal="center" vertical="center" wrapText="1"/>
      <protection/>
    </xf>
    <xf numFmtId="174" fontId="48" fillId="45" borderId="103" xfId="65" applyNumberFormat="1" applyFont="1" applyFill="1" applyBorder="1" applyAlignment="1">
      <alignment horizontal="center" vertical="center" wrapText="1"/>
      <protection/>
    </xf>
    <xf numFmtId="174" fontId="48" fillId="45" borderId="105" xfId="65" applyNumberFormat="1" applyFont="1" applyFill="1" applyBorder="1" applyAlignment="1">
      <alignment horizontal="center" vertical="center" wrapText="1"/>
      <protection/>
    </xf>
    <xf numFmtId="174" fontId="48" fillId="45" borderId="104" xfId="65" applyNumberFormat="1" applyFont="1" applyFill="1" applyBorder="1" applyAlignment="1">
      <alignment horizontal="center" vertical="center" wrapText="1"/>
      <protection/>
    </xf>
    <xf numFmtId="174" fontId="51" fillId="36" borderId="16" xfId="65" applyNumberFormat="1" applyFont="1" applyFill="1" applyBorder="1" applyAlignment="1">
      <alignment horizontal="center" vertical="center" wrapText="1"/>
      <protection/>
    </xf>
    <xf numFmtId="174" fontId="51" fillId="0" borderId="16" xfId="65" applyNumberFormat="1" applyFont="1" applyBorder="1" applyAlignment="1">
      <alignment horizontal="center" vertical="center" wrapText="1"/>
      <protection/>
    </xf>
    <xf numFmtId="174" fontId="51" fillId="62" borderId="16" xfId="65" applyNumberFormat="1" applyFont="1" applyFill="1" applyBorder="1" applyAlignment="1">
      <alignment horizontal="center" vertical="center" wrapText="1"/>
      <protection/>
    </xf>
    <xf numFmtId="174" fontId="47" fillId="62" borderId="16" xfId="65" applyNumberFormat="1" applyFont="1" applyFill="1" applyBorder="1" applyAlignment="1">
      <alignment horizontal="center" vertical="center" wrapText="1"/>
      <protection/>
    </xf>
    <xf numFmtId="0" fontId="50" fillId="52" borderId="103" xfId="65" applyFont="1" applyFill="1" applyBorder="1" applyAlignment="1">
      <alignment horizontal="center" vertical="center" wrapText="1"/>
      <protection/>
    </xf>
    <xf numFmtId="0" fontId="54" fillId="73" borderId="41" xfId="65" applyFont="1" applyFill="1" applyBorder="1" applyAlignment="1">
      <alignment horizontal="center" vertical="center" wrapText="1"/>
      <protection/>
    </xf>
    <xf numFmtId="174" fontId="50" fillId="52" borderId="29" xfId="65" applyNumberFormat="1" applyFont="1" applyFill="1" applyBorder="1" applyAlignment="1">
      <alignment horizontal="center" vertical="center" wrapText="1"/>
      <protection/>
    </xf>
    <xf numFmtId="0" fontId="48" fillId="44" borderId="13" xfId="0" applyFont="1" applyFill="1" applyBorder="1" applyAlignment="1" applyProtection="1">
      <alignment horizontal="center" vertical="center" wrapText="1"/>
      <protection hidden="1"/>
    </xf>
    <xf numFmtId="9" fontId="48" fillId="44" borderId="13" xfId="67" applyFont="1" applyFill="1" applyBorder="1" applyAlignment="1" applyProtection="1">
      <alignment horizontal="center" vertical="center" wrapText="1"/>
      <protection hidden="1"/>
    </xf>
    <xf numFmtId="171" fontId="48" fillId="44" borderId="13" xfId="0" applyNumberFormat="1" applyFont="1" applyFill="1" applyBorder="1" applyAlignment="1" applyProtection="1">
      <alignment horizontal="center" vertical="center" wrapText="1"/>
      <protection hidden="1"/>
    </xf>
    <xf numFmtId="171" fontId="48" fillId="44" borderId="16" xfId="0" applyNumberFormat="1" applyFont="1" applyFill="1" applyBorder="1" applyAlignment="1" applyProtection="1">
      <alignment horizontal="center" vertical="center" wrapText="1"/>
      <protection hidden="1"/>
    </xf>
    <xf numFmtId="0" fontId="43" fillId="0" borderId="39" xfId="0" applyFont="1" applyBorder="1" applyAlignment="1">
      <alignment/>
    </xf>
    <xf numFmtId="0" fontId="43" fillId="0" borderId="19" xfId="0" applyFont="1" applyBorder="1" applyAlignment="1">
      <alignment/>
    </xf>
    <xf numFmtId="0" fontId="43" fillId="36" borderId="19" xfId="0" applyFont="1" applyFill="1" applyBorder="1" applyAlignment="1">
      <alignment/>
    </xf>
    <xf numFmtId="0" fontId="41" fillId="0" borderId="19" xfId="0" applyFont="1" applyBorder="1" applyAlignment="1">
      <alignment/>
    </xf>
    <xf numFmtId="0" fontId="43" fillId="0" borderId="20" xfId="0" applyFont="1" applyBorder="1" applyAlignment="1">
      <alignment/>
    </xf>
    <xf numFmtId="0" fontId="48" fillId="44" borderId="110" xfId="61" applyFont="1" applyFill="1" applyBorder="1" applyAlignment="1" applyProtection="1">
      <alignment horizontal="center" vertical="center" wrapText="1"/>
      <protection hidden="1"/>
    </xf>
    <xf numFmtId="0" fontId="48" fillId="44" borderId="106" xfId="61" applyFont="1" applyFill="1" applyBorder="1" applyAlignment="1" applyProtection="1">
      <alignment horizontal="center" vertical="center" wrapText="1"/>
      <protection hidden="1"/>
    </xf>
    <xf numFmtId="0" fontId="48" fillId="44" borderId="103" xfId="61" applyFont="1" applyFill="1" applyBorder="1" applyAlignment="1" applyProtection="1">
      <alignment horizontal="center" vertical="center" wrapText="1"/>
      <protection hidden="1"/>
    </xf>
    <xf numFmtId="0" fontId="48" fillId="44" borderId="103" xfId="61" applyFont="1" applyFill="1" applyBorder="1" applyAlignment="1" applyProtection="1">
      <alignment horizontal="center" vertical="center" textRotation="90" wrapText="1"/>
      <protection hidden="1"/>
    </xf>
    <xf numFmtId="171" fontId="48" fillId="44" borderId="104" xfId="61" applyNumberFormat="1" applyFont="1" applyFill="1" applyBorder="1" applyAlignment="1" applyProtection="1">
      <alignment horizontal="center" vertical="center" wrapText="1"/>
      <protection hidden="1"/>
    </xf>
    <xf numFmtId="0" fontId="54" fillId="38" borderId="41" xfId="61" applyFont="1" applyFill="1" applyBorder="1" applyAlignment="1" applyProtection="1">
      <alignment horizontal="center" vertical="center" wrapText="1"/>
      <protection hidden="1"/>
    </xf>
    <xf numFmtId="0" fontId="50" fillId="43" borderId="106" xfId="0" applyFont="1" applyFill="1" applyBorder="1" applyAlignment="1" applyProtection="1">
      <alignment horizontal="center" vertical="center" wrapText="1"/>
      <protection hidden="1"/>
    </xf>
    <xf numFmtId="0" fontId="50" fillId="43" borderId="111" xfId="0" applyFont="1" applyFill="1" applyBorder="1" applyAlignment="1" applyProtection="1">
      <alignment horizontal="center" vertical="center" wrapText="1"/>
      <protection hidden="1"/>
    </xf>
    <xf numFmtId="9" fontId="50" fillId="43" borderId="111" xfId="0" applyNumberFormat="1" applyFont="1" applyFill="1" applyBorder="1" applyAlignment="1" applyProtection="1">
      <alignment horizontal="center" vertical="center" wrapText="1"/>
      <protection hidden="1"/>
    </xf>
    <xf numFmtId="171" fontId="50" fillId="43" borderId="111" xfId="0" applyNumberFormat="1" applyFont="1" applyFill="1" applyBorder="1" applyAlignment="1" applyProtection="1">
      <alignment horizontal="center" vertical="center" wrapText="1"/>
      <protection hidden="1"/>
    </xf>
    <xf numFmtId="171" fontId="50" fillId="43" borderId="112" xfId="0" applyNumberFormat="1" applyFont="1" applyFill="1" applyBorder="1" applyAlignment="1" applyProtection="1">
      <alignment horizontal="center" vertical="center" wrapText="1"/>
      <protection hidden="1"/>
    </xf>
    <xf numFmtId="43" fontId="48" fillId="44" borderId="106" xfId="47" applyFont="1" applyFill="1" applyBorder="1" applyAlignment="1" applyProtection="1">
      <alignment horizontal="center" vertical="center" wrapText="1"/>
      <protection hidden="1"/>
    </xf>
    <xf numFmtId="1" fontId="83" fillId="72" borderId="106" xfId="47" applyNumberFormat="1" applyFont="1" applyFill="1" applyBorder="1" applyAlignment="1">
      <alignment horizontal="center" vertical="center" wrapText="1"/>
    </xf>
    <xf numFmtId="0" fontId="83" fillId="72" borderId="106" xfId="0" applyFont="1" applyFill="1" applyBorder="1" applyAlignment="1">
      <alignment horizontal="center" vertical="center" wrapText="1"/>
    </xf>
    <xf numFmtId="9" fontId="83" fillId="72" borderId="106" xfId="0" applyNumberFormat="1" applyFont="1" applyFill="1" applyBorder="1" applyAlignment="1">
      <alignment horizontal="center" vertical="center" wrapText="1"/>
    </xf>
    <xf numFmtId="9" fontId="83" fillId="72" borderId="106" xfId="67" applyFont="1" applyFill="1" applyBorder="1" applyAlignment="1">
      <alignment horizontal="center" vertical="center" wrapText="1"/>
    </xf>
    <xf numFmtId="166" fontId="83" fillId="72" borderId="106" xfId="0" applyNumberFormat="1" applyFont="1" applyFill="1" applyBorder="1" applyAlignment="1">
      <alignment horizontal="center" vertical="center" wrapText="1"/>
    </xf>
    <xf numFmtId="171" fontId="82" fillId="72" borderId="106" xfId="0" applyNumberFormat="1" applyFont="1" applyFill="1" applyBorder="1" applyAlignment="1">
      <alignment horizontal="center" vertical="center" wrapText="1"/>
    </xf>
    <xf numFmtId="0" fontId="82" fillId="72" borderId="106" xfId="0" applyFont="1" applyFill="1" applyBorder="1" applyAlignment="1">
      <alignment horizontal="center" vertical="center" wrapText="1"/>
    </xf>
    <xf numFmtId="3" fontId="82" fillId="72" borderId="106" xfId="0" applyNumberFormat="1" applyFont="1" applyFill="1" applyBorder="1" applyAlignment="1">
      <alignment horizontal="center" vertical="center" wrapText="1"/>
    </xf>
    <xf numFmtId="3" fontId="82" fillId="72" borderId="107" xfId="0" applyNumberFormat="1" applyFont="1" applyFill="1" applyBorder="1" applyAlignment="1">
      <alignment horizontal="center" vertical="center" wrapText="1"/>
    </xf>
    <xf numFmtId="3" fontId="82" fillId="72" borderId="108" xfId="0" applyNumberFormat="1" applyFont="1" applyFill="1" applyBorder="1" applyAlignment="1">
      <alignment horizontal="center" vertical="center" wrapText="1"/>
    </xf>
    <xf numFmtId="1" fontId="55" fillId="35" borderId="13" xfId="67" applyNumberFormat="1" applyFont="1" applyFill="1" applyBorder="1" applyAlignment="1" applyProtection="1">
      <alignment horizontal="center" vertical="center" wrapText="1"/>
      <protection hidden="1"/>
    </xf>
    <xf numFmtId="0" fontId="56" fillId="0" borderId="0" xfId="0" applyFont="1" applyBorder="1" applyAlignment="1" applyProtection="1">
      <alignment horizontal="center" vertical="center" wrapText="1"/>
      <protection hidden="1"/>
    </xf>
    <xf numFmtId="9" fontId="55" fillId="36" borderId="13" xfId="67" applyNumberFormat="1" applyFont="1" applyFill="1" applyBorder="1" applyAlignment="1" applyProtection="1">
      <alignment horizontal="center" vertical="center" wrapText="1"/>
      <protection hidden="1"/>
    </xf>
    <xf numFmtId="0" fontId="6" fillId="54" borderId="13" xfId="62" applyFont="1" applyFill="1" applyBorder="1" applyAlignment="1" applyProtection="1">
      <alignment horizontal="center" vertical="center" wrapText="1"/>
      <protection hidden="1"/>
    </xf>
    <xf numFmtId="0" fontId="19" fillId="0" borderId="113" xfId="45" applyFont="1" applyBorder="1" applyAlignment="1" applyProtection="1">
      <alignment horizontal="center" vertical="center" wrapText="1"/>
      <protection/>
    </xf>
    <xf numFmtId="0" fontId="19" fillId="0" borderId="114" xfId="45" applyFont="1" applyBorder="1" applyAlignment="1" applyProtection="1">
      <alignment horizontal="center" vertical="center" wrapText="1"/>
      <protection/>
    </xf>
    <xf numFmtId="0" fontId="22" fillId="0" borderId="114" xfId="45" applyFont="1" applyBorder="1" applyAlignment="1" applyProtection="1">
      <alignment horizontal="center" vertical="center" wrapText="1"/>
      <protection/>
    </xf>
    <xf numFmtId="10" fontId="19" fillId="0" borderId="114" xfId="45" applyNumberFormat="1" applyFont="1" applyBorder="1" applyAlignment="1" applyProtection="1">
      <alignment horizontal="center" vertical="center" wrapText="1"/>
      <protection/>
    </xf>
    <xf numFmtId="0" fontId="19" fillId="0" borderId="114" xfId="45" applyFont="1" applyFill="1" applyBorder="1" applyAlignment="1" applyProtection="1">
      <alignment horizontal="center" vertical="center" wrapText="1"/>
      <protection/>
    </xf>
    <xf numFmtId="14" fontId="19" fillId="0" borderId="114" xfId="51" applyNumberFormat="1" applyFont="1" applyFill="1" applyBorder="1" applyAlignment="1" applyProtection="1">
      <alignment horizontal="center" vertical="center" wrapText="1"/>
      <protection/>
    </xf>
    <xf numFmtId="14" fontId="19" fillId="0" borderId="115" xfId="51" applyNumberFormat="1" applyFont="1" applyFill="1" applyBorder="1" applyAlignment="1" applyProtection="1">
      <alignment horizontal="center" vertical="center" wrapText="1"/>
      <protection/>
    </xf>
    <xf numFmtId="3" fontId="6" fillId="51" borderId="17" xfId="45" applyNumberFormat="1" applyFont="1" applyFill="1" applyBorder="1" applyAlignment="1" applyProtection="1">
      <alignment horizontal="center" vertical="center" wrapText="1"/>
      <protection/>
    </xf>
    <xf numFmtId="14" fontId="19" fillId="0" borderId="13" xfId="0" applyNumberFormat="1" applyFont="1" applyBorder="1" applyAlignment="1">
      <alignment vertical="center"/>
    </xf>
    <xf numFmtId="0" fontId="6" fillId="36" borderId="25" xfId="0" applyFont="1" applyFill="1" applyBorder="1" applyAlignment="1">
      <alignment horizontal="center" vertical="center"/>
    </xf>
    <xf numFmtId="3" fontId="6" fillId="51" borderId="13" xfId="45" applyNumberFormat="1" applyFont="1" applyFill="1" applyBorder="1" applyAlignment="1" applyProtection="1">
      <alignment horizontal="center" vertical="center" wrapText="1"/>
      <protection/>
    </xf>
    <xf numFmtId="0" fontId="6" fillId="36" borderId="17" xfId="0" applyFont="1" applyFill="1" applyBorder="1" applyAlignment="1">
      <alignment horizontal="center" vertical="center"/>
    </xf>
    <xf numFmtId="9" fontId="6" fillId="0" borderId="13" xfId="45" applyNumberFormat="1" applyFont="1" applyBorder="1" applyAlignment="1" applyProtection="1">
      <alignment horizontal="center" vertical="center" wrapText="1"/>
      <protection/>
    </xf>
    <xf numFmtId="9" fontId="6" fillId="54" borderId="13" xfId="62" applyNumberFormat="1" applyFont="1" applyFill="1" applyBorder="1" applyAlignment="1" applyProtection="1">
      <alignment horizontal="center" vertical="center" wrapText="1"/>
      <protection hidden="1"/>
    </xf>
    <xf numFmtId="0" fontId="6" fillId="0" borderId="26" xfId="0" applyFont="1" applyBorder="1" applyAlignment="1">
      <alignment horizontal="center" vertical="center" wrapText="1"/>
    </xf>
    <xf numFmtId="173" fontId="6" fillId="54" borderId="26" xfId="47" applyNumberFormat="1" applyFont="1" applyFill="1" applyBorder="1" applyAlignment="1" applyProtection="1">
      <alignment horizontal="center" vertical="center" wrapText="1"/>
      <protection hidden="1"/>
    </xf>
    <xf numFmtId="171" fontId="55" fillId="36" borderId="12" xfId="61" applyNumberFormat="1" applyFont="1" applyFill="1" applyBorder="1" applyAlignment="1" applyProtection="1">
      <alignment horizontal="center" vertical="center" wrapText="1"/>
      <protection hidden="1"/>
    </xf>
    <xf numFmtId="0" fontId="55" fillId="36" borderId="24" xfId="61" applyFont="1" applyFill="1" applyBorder="1" applyAlignment="1" applyProtection="1">
      <alignment horizontal="center" vertical="center" wrapText="1"/>
      <protection hidden="1"/>
    </xf>
    <xf numFmtId="9" fontId="55" fillId="36" borderId="13" xfId="61" applyNumberFormat="1" applyFont="1" applyFill="1" applyBorder="1" applyAlignment="1" applyProtection="1">
      <alignment horizontal="center" vertical="center" wrapText="1"/>
      <protection hidden="1"/>
    </xf>
    <xf numFmtId="0" fontId="17" fillId="45" borderId="13" xfId="45" applyFont="1" applyFill="1" applyBorder="1" applyAlignment="1" applyProtection="1">
      <alignment horizontal="center" vertical="center" wrapText="1"/>
      <protection/>
    </xf>
    <xf numFmtId="0" fontId="18" fillId="36" borderId="13" xfId="61" applyFont="1" applyFill="1" applyBorder="1" applyAlignment="1" applyProtection="1">
      <alignment horizontal="center" vertical="center" wrapText="1"/>
      <protection hidden="1"/>
    </xf>
    <xf numFmtId="0" fontId="18" fillId="36" borderId="57" xfId="61" applyFont="1" applyFill="1" applyBorder="1" applyAlignment="1" applyProtection="1">
      <alignment horizontal="center" vertical="center" wrapText="1"/>
      <protection hidden="1"/>
    </xf>
    <xf numFmtId="0" fontId="18" fillId="39" borderId="13" xfId="61" applyFont="1" applyFill="1" applyBorder="1" applyAlignment="1" applyProtection="1">
      <alignment horizontal="center" vertical="center" wrapText="1"/>
      <protection hidden="1"/>
    </xf>
    <xf numFmtId="167" fontId="6" fillId="38" borderId="116" xfId="55" applyNumberFormat="1" applyFont="1" applyFill="1" applyBorder="1" applyAlignment="1" applyProtection="1">
      <alignment horizontal="center" vertical="center" wrapText="1"/>
      <protection hidden="1"/>
    </xf>
    <xf numFmtId="167" fontId="6" fillId="38" borderId="117" xfId="55" applyNumberFormat="1" applyFont="1" applyFill="1" applyBorder="1" applyAlignment="1" applyProtection="1">
      <alignment horizontal="center" vertical="center" wrapText="1"/>
      <protection hidden="1"/>
    </xf>
    <xf numFmtId="0" fontId="6" fillId="38" borderId="118" xfId="62" applyFont="1" applyFill="1" applyBorder="1" applyAlignment="1" applyProtection="1">
      <alignment horizontal="center" vertical="center" wrapText="1"/>
      <protection hidden="1"/>
    </xf>
    <xf numFmtId="0" fontId="22" fillId="36" borderId="17" xfId="0" applyFont="1" applyFill="1" applyBorder="1" applyAlignment="1" applyProtection="1">
      <alignment horizontal="center" vertical="center" wrapText="1"/>
      <protection/>
    </xf>
    <xf numFmtId="0" fontId="18" fillId="38" borderId="41" xfId="62" applyFont="1" applyFill="1" applyBorder="1" applyAlignment="1" applyProtection="1">
      <alignment horizontal="center" vertical="center" wrapText="1"/>
      <protection hidden="1"/>
    </xf>
    <xf numFmtId="0" fontId="18" fillId="38" borderId="41" xfId="62" applyFont="1" applyFill="1" applyBorder="1" applyAlignment="1" applyProtection="1">
      <alignment horizontal="center" vertical="center" wrapText="1"/>
      <protection hidden="1"/>
    </xf>
    <xf numFmtId="0" fontId="18" fillId="74" borderId="41" xfId="62" applyFont="1" applyFill="1" applyBorder="1" applyAlignment="1" applyProtection="1">
      <alignment horizontal="center" vertical="center" wrapText="1"/>
      <protection hidden="1"/>
    </xf>
    <xf numFmtId="0" fontId="18" fillId="43" borderId="33" xfId="0" applyFont="1" applyFill="1" applyBorder="1" applyAlignment="1" applyProtection="1">
      <alignment vertical="center" wrapText="1"/>
      <protection/>
    </xf>
    <xf numFmtId="0" fontId="18" fillId="43" borderId="18" xfId="0" applyFont="1" applyFill="1" applyBorder="1" applyAlignment="1" applyProtection="1">
      <alignment vertical="center" wrapText="1"/>
      <protection/>
    </xf>
    <xf numFmtId="0" fontId="18" fillId="43" borderId="19" xfId="0" applyFont="1" applyFill="1" applyBorder="1" applyAlignment="1" applyProtection="1">
      <alignment horizontal="center" vertical="center" wrapText="1"/>
      <protection hidden="1"/>
    </xf>
    <xf numFmtId="10" fontId="18" fillId="43" borderId="19" xfId="0" applyNumberFormat="1" applyFont="1" applyFill="1" applyBorder="1" applyAlignment="1" applyProtection="1">
      <alignment horizontal="center" vertical="center" wrapText="1"/>
      <protection hidden="1"/>
    </xf>
    <xf numFmtId="0" fontId="18" fillId="43" borderId="13" xfId="0" applyFont="1" applyFill="1" applyBorder="1" applyAlignment="1" applyProtection="1">
      <alignment horizontal="center" vertical="center" wrapText="1"/>
      <protection hidden="1"/>
    </xf>
    <xf numFmtId="44" fontId="6" fillId="36" borderId="13" xfId="59" applyFont="1" applyFill="1" applyBorder="1" applyAlignment="1" applyProtection="1">
      <alignment horizontal="center" vertical="center" wrapText="1"/>
      <protection hidden="1"/>
    </xf>
    <xf numFmtId="0" fontId="18" fillId="43" borderId="0" xfId="0" applyFont="1" applyFill="1" applyBorder="1" applyAlignment="1" applyProtection="1">
      <alignment vertical="center" wrapText="1"/>
      <protection/>
    </xf>
    <xf numFmtId="0" fontId="18" fillId="43" borderId="119" xfId="0" applyFont="1" applyFill="1" applyBorder="1" applyAlignment="1" applyProtection="1">
      <alignment vertical="center" wrapText="1"/>
      <protection/>
    </xf>
    <xf numFmtId="0" fontId="18" fillId="43" borderId="12" xfId="0" applyFont="1" applyFill="1" applyBorder="1" applyAlignment="1" applyProtection="1">
      <alignment horizontal="center" vertical="center" wrapText="1"/>
      <protection hidden="1"/>
    </xf>
    <xf numFmtId="9" fontId="18" fillId="43" borderId="12" xfId="0" applyNumberFormat="1" applyFont="1" applyFill="1" applyBorder="1" applyAlignment="1" applyProtection="1">
      <alignment horizontal="center" vertical="center" wrapText="1"/>
      <protection hidden="1"/>
    </xf>
    <xf numFmtId="176" fontId="18" fillId="43" borderId="12" xfId="0" applyNumberFormat="1" applyFont="1" applyFill="1" applyBorder="1" applyAlignment="1" applyProtection="1">
      <alignment horizontal="center" vertical="center" wrapText="1"/>
      <protection hidden="1"/>
    </xf>
    <xf numFmtId="0" fontId="6" fillId="54" borderId="13" xfId="62" applyFont="1" applyFill="1" applyBorder="1" applyAlignment="1" applyProtection="1">
      <alignment vertical="center" wrapText="1"/>
      <protection hidden="1"/>
    </xf>
    <xf numFmtId="0" fontId="18" fillId="50" borderId="26" xfId="45" applyFont="1" applyFill="1" applyBorder="1" applyAlignment="1" applyProtection="1">
      <alignment horizontal="center" vertical="center" wrapText="1"/>
      <protection/>
    </xf>
    <xf numFmtId="9" fontId="18" fillId="50" borderId="26" xfId="70" applyFont="1" applyFill="1" applyBorder="1" applyAlignment="1" applyProtection="1">
      <alignment horizontal="center" vertical="center" wrapText="1"/>
      <protection/>
    </xf>
    <xf numFmtId="176" fontId="18" fillId="50" borderId="26" xfId="45" applyNumberFormat="1" applyFont="1" applyFill="1" applyBorder="1" applyAlignment="1" applyProtection="1">
      <alignment horizontal="center" vertical="center" wrapText="1"/>
      <protection/>
    </xf>
    <xf numFmtId="0" fontId="18" fillId="50" borderId="13" xfId="45" applyFont="1" applyFill="1" applyBorder="1" applyAlignment="1" applyProtection="1">
      <alignment horizontal="center" vertical="center" wrapText="1"/>
      <protection/>
    </xf>
    <xf numFmtId="0" fontId="18" fillId="45" borderId="13" xfId="45" applyFont="1" applyFill="1" applyBorder="1" applyAlignment="1" applyProtection="1">
      <alignment horizontal="center" vertical="center" wrapText="1"/>
      <protection/>
    </xf>
    <xf numFmtId="9" fontId="18" fillId="45" borderId="13" xfId="67" applyFont="1" applyFill="1" applyBorder="1" applyAlignment="1" applyProtection="1">
      <alignment horizontal="center" vertical="center" wrapText="1"/>
      <protection/>
    </xf>
    <xf numFmtId="174" fontId="18" fillId="45" borderId="13" xfId="45" applyNumberFormat="1" applyFont="1" applyFill="1" applyBorder="1" applyAlignment="1" applyProtection="1">
      <alignment horizontal="center" vertical="center" wrapText="1"/>
      <protection/>
    </xf>
    <xf numFmtId="1" fontId="6" fillId="57" borderId="30" xfId="51" applyNumberFormat="1" applyFont="1" applyFill="1" applyBorder="1" applyAlignment="1" applyProtection="1">
      <alignment horizontal="center" vertical="center" wrapText="1"/>
      <protection/>
    </xf>
    <xf numFmtId="0" fontId="6" fillId="57" borderId="30" xfId="45" applyFont="1" applyFill="1" applyBorder="1" applyAlignment="1" applyProtection="1">
      <alignment horizontal="center" vertical="center" wrapText="1"/>
      <protection/>
    </xf>
    <xf numFmtId="9" fontId="6" fillId="57" borderId="30" xfId="45" applyNumberFormat="1" applyFont="1" applyFill="1" applyBorder="1" applyAlignment="1" applyProtection="1">
      <alignment horizontal="center" vertical="center" wrapText="1"/>
      <protection/>
    </xf>
    <xf numFmtId="166" fontId="6" fillId="57" borderId="30" xfId="45" applyNumberFormat="1" applyFont="1" applyFill="1" applyBorder="1" applyAlignment="1" applyProtection="1">
      <alignment horizontal="center" vertical="center" wrapText="1"/>
      <protection/>
    </xf>
    <xf numFmtId="174" fontId="6" fillId="57" borderId="30" xfId="45" applyNumberFormat="1" applyFont="1" applyFill="1" applyBorder="1" applyAlignment="1" applyProtection="1">
      <alignment horizontal="center" vertical="center" wrapText="1"/>
      <protection/>
    </xf>
    <xf numFmtId="0" fontId="90" fillId="36" borderId="0" xfId="0" applyFont="1" applyFill="1" applyAlignment="1" applyProtection="1">
      <alignment horizontal="center" vertical="center"/>
      <protection locked="0"/>
    </xf>
    <xf numFmtId="0" fontId="90" fillId="36" borderId="0" xfId="0" applyFont="1" applyFill="1" applyBorder="1" applyAlignment="1" applyProtection="1">
      <alignment horizontal="center" vertical="center" wrapText="1"/>
      <protection locked="0"/>
    </xf>
    <xf numFmtId="0" fontId="91" fillId="75" borderId="0" xfId="0" applyFont="1" applyFill="1" applyAlignment="1">
      <alignment horizontal="center" vertical="center" wrapText="1"/>
    </xf>
    <xf numFmtId="0" fontId="92" fillId="36" borderId="0" xfId="0" applyFont="1" applyFill="1" applyAlignment="1">
      <alignment horizontal="center" vertical="center"/>
    </xf>
    <xf numFmtId="10" fontId="6" fillId="36" borderId="0" xfId="0" applyNumberFormat="1" applyFont="1" applyFill="1" applyAlignment="1">
      <alignment horizontal="center" vertical="center" wrapText="1"/>
    </xf>
    <xf numFmtId="2" fontId="42" fillId="0" borderId="0" xfId="65" applyNumberFormat="1" applyFont="1" applyBorder="1" applyAlignment="1" applyProtection="1">
      <alignment horizontal="center" vertical="center"/>
      <protection/>
    </xf>
    <xf numFmtId="2" fontId="44" fillId="40" borderId="0" xfId="45" applyNumberFormat="1" applyFont="1" applyFill="1" applyBorder="1" applyAlignment="1" applyProtection="1">
      <alignment horizontal="center" vertical="center" wrapText="1"/>
      <protection/>
    </xf>
    <xf numFmtId="2" fontId="43" fillId="0" borderId="0" xfId="45" applyNumberFormat="1" applyFont="1" applyBorder="1" applyAlignment="1" applyProtection="1">
      <alignment horizontal="center" vertical="center" wrapText="1"/>
      <protection/>
    </xf>
    <xf numFmtId="2" fontId="46" fillId="50" borderId="0" xfId="45" applyNumberFormat="1" applyFont="1" applyFill="1" applyBorder="1" applyAlignment="1" applyProtection="1">
      <alignment horizontal="center" vertical="center" wrapText="1"/>
      <protection/>
    </xf>
    <xf numFmtId="2" fontId="46" fillId="67" borderId="0" xfId="45" applyNumberFormat="1" applyFont="1" applyFill="1" applyBorder="1" applyAlignment="1" applyProtection="1">
      <alignment horizontal="center" vertical="center" wrapText="1"/>
      <protection/>
    </xf>
    <xf numFmtId="2" fontId="43" fillId="0" borderId="0" xfId="0" applyNumberFormat="1" applyFont="1" applyAlignment="1">
      <alignment/>
    </xf>
    <xf numFmtId="164" fontId="64" fillId="40" borderId="0" xfId="45" applyNumberFormat="1" applyFont="1" applyFill="1" applyBorder="1" applyAlignment="1" applyProtection="1">
      <alignment horizontal="center" vertical="center" wrapText="1"/>
      <protection/>
    </xf>
    <xf numFmtId="0" fontId="67" fillId="50" borderId="0" xfId="45" applyFont="1" applyFill="1" applyBorder="1" applyAlignment="1" applyProtection="1">
      <alignment horizontal="center" vertical="center" wrapText="1"/>
      <protection/>
    </xf>
    <xf numFmtId="0" fontId="67" fillId="67" borderId="0" xfId="45" applyFont="1" applyFill="1" applyBorder="1" applyAlignment="1" applyProtection="1">
      <alignment horizontal="center" vertical="center" wrapText="1"/>
      <protection/>
    </xf>
    <xf numFmtId="0" fontId="68" fillId="37" borderId="0" xfId="61" applyFont="1" applyFill="1" applyBorder="1" applyAlignment="1" applyProtection="1">
      <alignment horizontal="center" vertical="center" wrapText="1"/>
      <protection hidden="1" locked="0"/>
    </xf>
    <xf numFmtId="0" fontId="74" fillId="37" borderId="0" xfId="62" applyFont="1" applyFill="1" applyBorder="1" applyAlignment="1" applyProtection="1">
      <alignment horizontal="center" vertical="center" wrapText="1"/>
      <protection hidden="1" locked="0"/>
    </xf>
    <xf numFmtId="9" fontId="74" fillId="37" borderId="0" xfId="67" applyFont="1" applyFill="1" applyBorder="1" applyAlignment="1" applyProtection="1">
      <alignment horizontal="center" vertical="center" wrapText="1"/>
      <protection locked="0"/>
    </xf>
    <xf numFmtId="9" fontId="74" fillId="37" borderId="0" xfId="67" applyFont="1" applyFill="1" applyBorder="1" applyAlignment="1" applyProtection="1">
      <alignment horizontal="center" vertical="center" wrapText="1"/>
      <protection hidden="1" locked="0"/>
    </xf>
    <xf numFmtId="0" fontId="93" fillId="0" borderId="0" xfId="0" applyFont="1" applyAlignment="1">
      <alignment horizontal="center" vertical="center" wrapText="1"/>
    </xf>
    <xf numFmtId="0" fontId="93" fillId="0" borderId="0" xfId="0" applyFont="1" applyAlignment="1">
      <alignment horizontal="center" vertical="center" wrapText="1"/>
    </xf>
    <xf numFmtId="0" fontId="93" fillId="0" borderId="0" xfId="0" applyFont="1" applyBorder="1" applyAlignment="1">
      <alignment horizontal="center" vertical="center" wrapText="1"/>
    </xf>
    <xf numFmtId="0" fontId="86" fillId="0" borderId="0" xfId="0" applyFont="1" applyAlignment="1">
      <alignment horizontal="center" vertical="center" wrapText="1"/>
    </xf>
    <xf numFmtId="0" fontId="93" fillId="0" borderId="0" xfId="0" applyFont="1" applyFill="1" applyBorder="1" applyAlignment="1">
      <alignment horizontal="center" vertical="center" wrapText="1"/>
    </xf>
    <xf numFmtId="0" fontId="23" fillId="75" borderId="0" xfId="0" applyFont="1" applyFill="1" applyAlignment="1">
      <alignment horizontal="center" vertical="center" wrapText="1"/>
    </xf>
    <xf numFmtId="0" fontId="93" fillId="36" borderId="0" xfId="0" applyFont="1" applyFill="1" applyAlignment="1">
      <alignment horizontal="center" vertical="center" wrapText="1"/>
    </xf>
    <xf numFmtId="2" fontId="2" fillId="0" borderId="0" xfId="65" applyNumberFormat="1" applyFont="1" applyBorder="1" applyAlignment="1" applyProtection="1">
      <alignment horizontal="center" vertical="center"/>
      <protection/>
    </xf>
    <xf numFmtId="2" fontId="3" fillId="40" borderId="0" xfId="45" applyNumberFormat="1" applyFont="1" applyFill="1" applyBorder="1" applyAlignment="1" applyProtection="1">
      <alignment horizontal="center" vertical="center" wrapText="1"/>
      <protection/>
    </xf>
    <xf numFmtId="2" fontId="4" fillId="0" borderId="0" xfId="45" applyNumberFormat="1" applyFont="1" applyBorder="1" applyAlignment="1" applyProtection="1">
      <alignment horizontal="center" vertical="center" wrapText="1"/>
      <protection/>
    </xf>
    <xf numFmtId="2" fontId="5" fillId="50" borderId="0" xfId="45" applyNumberFormat="1" applyFont="1" applyFill="1" applyBorder="1" applyAlignment="1" applyProtection="1">
      <alignment horizontal="center" vertical="center" wrapText="1"/>
      <protection/>
    </xf>
    <xf numFmtId="2" fontId="5" fillId="67" borderId="0" xfId="45" applyNumberFormat="1" applyFont="1" applyFill="1" applyBorder="1" applyAlignment="1" applyProtection="1">
      <alignment horizontal="center" vertical="center" wrapText="1"/>
      <protection/>
    </xf>
    <xf numFmtId="2" fontId="18" fillId="0" borderId="0" xfId="65" applyNumberFormat="1" applyFont="1" applyBorder="1" applyAlignment="1" applyProtection="1">
      <alignment horizontal="center" vertical="center"/>
      <protection/>
    </xf>
    <xf numFmtId="2" fontId="17" fillId="40" borderId="0" xfId="45" applyNumberFormat="1" applyFont="1" applyFill="1" applyBorder="1" applyAlignment="1" applyProtection="1">
      <alignment horizontal="center" vertical="center" wrapText="1"/>
      <protection/>
    </xf>
    <xf numFmtId="2" fontId="19" fillId="0" borderId="0" xfId="45" applyNumberFormat="1" applyFont="1" applyBorder="1" applyAlignment="1" applyProtection="1">
      <alignment horizontal="center" vertical="center" wrapText="1"/>
      <protection/>
    </xf>
    <xf numFmtId="2" fontId="18" fillId="50" borderId="0" xfId="45" applyNumberFormat="1" applyFont="1" applyFill="1" applyBorder="1" applyAlignment="1" applyProtection="1">
      <alignment horizontal="center" vertical="center" wrapText="1"/>
      <protection/>
    </xf>
    <xf numFmtId="2" fontId="18" fillId="67" borderId="0" xfId="45" applyNumberFormat="1" applyFont="1" applyFill="1" applyBorder="1" applyAlignment="1" applyProtection="1">
      <alignment horizontal="center" vertical="center" wrapText="1"/>
      <protection/>
    </xf>
    <xf numFmtId="2" fontId="19" fillId="0" borderId="0" xfId="0" applyNumberFormat="1"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Border="1" applyAlignment="1">
      <alignment horizontal="left" vertical="center" wrapText="1"/>
    </xf>
    <xf numFmtId="0" fontId="22" fillId="0" borderId="0" xfId="0" applyFont="1" applyAlignment="1">
      <alignment horizontal="left" vertical="center" wrapText="1"/>
    </xf>
    <xf numFmtId="2" fontId="19" fillId="0" borderId="0" xfId="0" applyNumberFormat="1" applyFont="1" applyAlignment="1">
      <alignment/>
    </xf>
    <xf numFmtId="2" fontId="19" fillId="0" borderId="0" xfId="0" applyNumberFormat="1" applyFont="1" applyAlignment="1" applyProtection="1">
      <alignment horizontal="center" vertical="center"/>
      <protection/>
    </xf>
    <xf numFmtId="2" fontId="18" fillId="59" borderId="0" xfId="45" applyNumberFormat="1" applyFont="1" applyFill="1" applyBorder="1" applyAlignment="1" applyProtection="1">
      <alignment horizontal="center" vertical="center" wrapText="1"/>
      <protection/>
    </xf>
    <xf numFmtId="2" fontId="18" fillId="36" borderId="0" xfId="67" applyNumberFormat="1" applyFont="1" applyFill="1" applyBorder="1" applyAlignment="1" applyProtection="1">
      <alignment horizontal="center" vertical="center" wrapText="1"/>
      <protection hidden="1" locked="0"/>
    </xf>
    <xf numFmtId="177" fontId="2" fillId="0" borderId="0" xfId="65" applyNumberFormat="1" applyFont="1" applyBorder="1" applyAlignment="1" applyProtection="1">
      <alignment horizontal="center" vertical="center"/>
      <protection/>
    </xf>
    <xf numFmtId="177" fontId="3" fillId="40" borderId="0" xfId="45" applyNumberFormat="1" applyFont="1" applyFill="1" applyBorder="1" applyAlignment="1" applyProtection="1">
      <alignment horizontal="center" vertical="center" wrapText="1"/>
      <protection/>
    </xf>
    <xf numFmtId="177" fontId="19" fillId="0" borderId="0" xfId="0" applyNumberFormat="1" applyFont="1" applyAlignment="1">
      <alignment horizontal="center" vertical="center" wrapText="1"/>
    </xf>
    <xf numFmtId="171" fontId="19" fillId="49" borderId="13" xfId="61" applyNumberFormat="1" applyFont="1" applyFill="1" applyBorder="1" applyAlignment="1" applyProtection="1">
      <alignment horizontal="center" vertical="center" wrapText="1"/>
      <protection hidden="1"/>
    </xf>
    <xf numFmtId="0" fontId="22" fillId="49" borderId="0" xfId="0" applyFont="1" applyFill="1" applyBorder="1" applyAlignment="1">
      <alignment horizontal="center" vertical="center" wrapText="1"/>
    </xf>
    <xf numFmtId="0" fontId="22" fillId="49" borderId="0" xfId="0" applyFont="1" applyFill="1" applyAlignment="1">
      <alignment horizontal="center" vertical="center" wrapText="1"/>
    </xf>
    <xf numFmtId="0" fontId="52" fillId="37" borderId="13" xfId="45" applyFont="1" applyFill="1" applyBorder="1" applyAlignment="1" applyProtection="1">
      <alignment horizontal="center" vertical="center" wrapText="1"/>
      <protection locked="0"/>
    </xf>
    <xf numFmtId="0" fontId="58" fillId="43" borderId="26" xfId="0" applyFont="1" applyFill="1" applyBorder="1" applyAlignment="1" applyProtection="1">
      <alignment horizontal="center" vertical="center" wrapText="1"/>
      <protection hidden="1"/>
    </xf>
    <xf numFmtId="0" fontId="53" fillId="44" borderId="13" xfId="0" applyFont="1" applyFill="1" applyBorder="1" applyAlignment="1" applyProtection="1">
      <alignment horizontal="center" vertical="center" wrapText="1"/>
      <protection hidden="1"/>
    </xf>
    <xf numFmtId="0" fontId="50" fillId="49" borderId="22" xfId="0" applyFont="1" applyFill="1" applyBorder="1" applyAlignment="1" applyProtection="1">
      <alignment horizontal="center" vertical="center" wrapText="1"/>
      <protection/>
    </xf>
    <xf numFmtId="0" fontId="58" fillId="43" borderId="26" xfId="0" applyFont="1" applyFill="1" applyBorder="1" applyAlignment="1" applyProtection="1">
      <alignment horizontal="center" vertical="center" wrapText="1"/>
      <protection hidden="1"/>
    </xf>
    <xf numFmtId="0" fontId="58" fillId="49" borderId="13" xfId="0" applyFont="1" applyFill="1" applyBorder="1" applyAlignment="1" applyProtection="1">
      <alignment horizontal="center" vertical="center" wrapText="1"/>
      <protection hidden="1"/>
    </xf>
    <xf numFmtId="0" fontId="52" fillId="37" borderId="14" xfId="62" applyFont="1" applyFill="1" applyBorder="1" applyAlignment="1" applyProtection="1">
      <alignment horizontal="center" vertical="center" wrapText="1"/>
      <protection hidden="1" locked="0"/>
    </xf>
    <xf numFmtId="0" fontId="58" fillId="43" borderId="14" xfId="0" applyFont="1" applyFill="1" applyBorder="1" applyAlignment="1" applyProtection="1">
      <alignment horizontal="center" vertical="center" wrapText="1"/>
      <protection hidden="1"/>
    </xf>
    <xf numFmtId="0" fontId="53" fillId="44" borderId="14" xfId="0" applyFont="1" applyFill="1" applyBorder="1" applyAlignment="1" applyProtection="1">
      <alignment horizontal="center" vertical="center" wrapText="1"/>
      <protection hidden="1"/>
    </xf>
    <xf numFmtId="0" fontId="56" fillId="0" borderId="14" xfId="0" applyFont="1" applyBorder="1" applyAlignment="1" applyProtection="1">
      <alignment horizontal="center" vertical="center" wrapText="1"/>
      <protection hidden="1"/>
    </xf>
    <xf numFmtId="0" fontId="52" fillId="49" borderId="14" xfId="0" applyFont="1" applyFill="1" applyBorder="1" applyAlignment="1" applyProtection="1">
      <alignment horizontal="center" vertical="center" wrapText="1"/>
      <protection hidden="1"/>
    </xf>
    <xf numFmtId="0" fontId="53" fillId="44" borderId="14" xfId="61" applyFont="1" applyFill="1" applyBorder="1" applyAlignment="1" applyProtection="1">
      <alignment horizontal="center" vertical="center" wrapText="1"/>
      <protection hidden="1"/>
    </xf>
    <xf numFmtId="0" fontId="52" fillId="36" borderId="14" xfId="62" applyFont="1" applyFill="1" applyBorder="1" applyAlignment="1" applyProtection="1">
      <alignment horizontal="center" vertical="center" wrapText="1"/>
      <protection hidden="1" locked="0"/>
    </xf>
    <xf numFmtId="0" fontId="50" fillId="36" borderId="10" xfId="0" applyFont="1" applyFill="1" applyBorder="1" applyAlignment="1" applyProtection="1">
      <alignment horizontal="center" vertical="center" wrapText="1"/>
      <protection/>
    </xf>
    <xf numFmtId="0" fontId="94" fillId="0" borderId="0" xfId="65" applyFont="1" applyBorder="1" applyAlignment="1" applyProtection="1">
      <alignment horizontal="center" vertical="center"/>
      <protection/>
    </xf>
    <xf numFmtId="164" fontId="95" fillId="40" borderId="0" xfId="45" applyNumberFormat="1" applyFont="1" applyFill="1" applyBorder="1" applyAlignment="1" applyProtection="1">
      <alignment horizontal="center" vertical="center" wrapText="1"/>
      <protection/>
    </xf>
    <xf numFmtId="0" fontId="43" fillId="0" borderId="0" xfId="45" applyFont="1" applyBorder="1" applyAlignment="1" applyProtection="1">
      <alignment horizontal="center" vertical="center" wrapText="1"/>
      <protection/>
    </xf>
    <xf numFmtId="0" fontId="58" fillId="50" borderId="0" xfId="45" applyFont="1" applyFill="1" applyBorder="1" applyAlignment="1" applyProtection="1">
      <alignment horizontal="center" vertical="center" wrapText="1"/>
      <protection/>
    </xf>
    <xf numFmtId="0" fontId="41" fillId="67" borderId="0" xfId="45" applyFont="1" applyFill="1" applyBorder="1" applyAlignment="1" applyProtection="1">
      <alignment horizontal="center" vertical="center" wrapText="1"/>
      <protection/>
    </xf>
    <xf numFmtId="0" fontId="58" fillId="39" borderId="41" xfId="61" applyFont="1" applyFill="1" applyBorder="1" applyAlignment="1" applyProtection="1">
      <alignment horizontal="center" vertical="center" wrapText="1"/>
      <protection hidden="1"/>
    </xf>
    <xf numFmtId="0" fontId="58" fillId="44" borderId="13" xfId="0" applyFont="1" applyFill="1" applyBorder="1" applyAlignment="1" applyProtection="1">
      <alignment horizontal="center" vertical="center" wrapText="1"/>
      <protection hidden="1"/>
    </xf>
    <xf numFmtId="0" fontId="58" fillId="44" borderId="13" xfId="0" applyFont="1" applyFill="1" applyBorder="1" applyAlignment="1" applyProtection="1">
      <alignment vertical="center" wrapText="1"/>
      <protection hidden="1"/>
    </xf>
    <xf numFmtId="1" fontId="58" fillId="44" borderId="13" xfId="0" applyNumberFormat="1" applyFont="1" applyFill="1" applyBorder="1" applyAlignment="1" applyProtection="1">
      <alignment horizontal="center" vertical="center" wrapText="1"/>
      <protection hidden="1"/>
    </xf>
    <xf numFmtId="0" fontId="58" fillId="44" borderId="16" xfId="0" applyFont="1" applyFill="1" applyBorder="1" applyAlignment="1" applyProtection="1">
      <alignment horizontal="center" vertical="center" wrapText="1"/>
      <protection hidden="1"/>
    </xf>
    <xf numFmtId="0" fontId="57" fillId="0" borderId="0" xfId="0" applyFont="1" applyAlignment="1" applyProtection="1">
      <alignment/>
      <protection hidden="1"/>
    </xf>
    <xf numFmtId="0" fontId="47" fillId="0" borderId="0" xfId="0" applyFont="1" applyFill="1" applyBorder="1" applyAlignment="1" applyProtection="1">
      <alignment horizontal="center" vertical="center" wrapText="1"/>
      <protection/>
    </xf>
    <xf numFmtId="0" fontId="50" fillId="0" borderId="0" xfId="0" applyFont="1" applyFill="1" applyBorder="1" applyAlignment="1" applyProtection="1">
      <alignment horizontal="center" vertical="center" wrapText="1"/>
      <protection/>
    </xf>
    <xf numFmtId="0" fontId="56" fillId="0" borderId="0" xfId="0" applyFont="1" applyFill="1" applyBorder="1" applyAlignment="1" applyProtection="1">
      <alignment vertical="center" wrapText="1"/>
      <protection hidden="1"/>
    </xf>
    <xf numFmtId="0" fontId="56" fillId="0" borderId="0" xfId="0" applyFont="1" applyFill="1" applyAlignment="1" applyProtection="1">
      <alignment/>
      <protection hidden="1"/>
    </xf>
    <xf numFmtId="1" fontId="6" fillId="35" borderId="13" xfId="67" applyNumberFormat="1" applyFont="1" applyFill="1" applyBorder="1" applyAlignment="1" applyProtection="1">
      <alignment horizontal="center" vertical="center" wrapText="1"/>
      <protection hidden="1"/>
    </xf>
    <xf numFmtId="0" fontId="18" fillId="37" borderId="13" xfId="45" applyFont="1" applyFill="1" applyBorder="1" applyAlignment="1" applyProtection="1">
      <alignment horizontal="center" vertical="center" wrapText="1"/>
      <protection locked="0"/>
    </xf>
    <xf numFmtId="9" fontId="19" fillId="35" borderId="13" xfId="67" applyFont="1" applyFill="1" applyBorder="1" applyAlignment="1" applyProtection="1">
      <alignment horizontal="center" vertical="center" wrapText="1"/>
      <protection locked="0"/>
    </xf>
    <xf numFmtId="9" fontId="19" fillId="35" borderId="13" xfId="67" applyFont="1" applyFill="1" applyBorder="1" applyAlignment="1" applyProtection="1">
      <alignment horizontal="center" vertical="center" wrapText="1"/>
      <protection locked="0"/>
    </xf>
    <xf numFmtId="1" fontId="19" fillId="35" borderId="13" xfId="67" applyNumberFormat="1" applyFont="1" applyFill="1" applyBorder="1" applyAlignment="1" applyProtection="1">
      <alignment horizontal="center" vertical="center" wrapText="1"/>
      <protection locked="0"/>
    </xf>
    <xf numFmtId="0" fontId="19" fillId="35" borderId="13" xfId="67" applyNumberFormat="1" applyFont="1" applyFill="1" applyBorder="1" applyAlignment="1" applyProtection="1">
      <alignment horizontal="center" vertical="center" wrapText="1"/>
      <protection locked="0"/>
    </xf>
    <xf numFmtId="0" fontId="22" fillId="43" borderId="0" xfId="0" applyFont="1" applyFill="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22" fillId="43" borderId="56" xfId="0" applyFont="1" applyFill="1" applyBorder="1" applyAlignment="1" applyProtection="1">
      <alignment horizontal="center" vertical="center" wrapText="1"/>
      <protection locked="0"/>
    </xf>
    <xf numFmtId="0" fontId="17" fillId="44" borderId="22" xfId="0" applyFont="1" applyFill="1" applyBorder="1" applyAlignment="1" applyProtection="1">
      <alignment horizontal="center" vertical="center" wrapText="1"/>
      <protection locked="0"/>
    </xf>
    <xf numFmtId="0" fontId="17" fillId="44" borderId="56" xfId="0" applyFont="1" applyFill="1" applyBorder="1" applyAlignment="1" applyProtection="1">
      <alignment horizontal="center" vertical="center" wrapText="1"/>
      <protection locked="0"/>
    </xf>
    <xf numFmtId="1" fontId="18" fillId="35" borderId="13" xfId="67" applyNumberFormat="1" applyFont="1" applyFill="1" applyBorder="1" applyAlignment="1" applyProtection="1">
      <alignment horizontal="center" vertical="center" wrapText="1"/>
      <protection hidden="1"/>
    </xf>
    <xf numFmtId="0" fontId="22" fillId="39" borderId="0" xfId="0" applyFont="1" applyFill="1" applyAlignment="1">
      <alignment horizontal="center" vertical="center"/>
    </xf>
    <xf numFmtId="0" fontId="17" fillId="45" borderId="120" xfId="62" applyFont="1" applyFill="1" applyBorder="1" applyAlignment="1" applyProtection="1">
      <alignment horizontal="center" vertical="center" wrapText="1"/>
      <protection hidden="1"/>
    </xf>
    <xf numFmtId="0" fontId="17" fillId="45" borderId="92" xfId="62" applyFont="1" applyFill="1" applyBorder="1" applyAlignment="1" applyProtection="1">
      <alignment horizontal="center" vertical="center" wrapText="1"/>
      <protection hidden="1"/>
    </xf>
    <xf numFmtId="0" fontId="19" fillId="0" borderId="26" xfId="45" applyFont="1" applyFill="1" applyBorder="1" applyAlignment="1">
      <alignment horizontal="center" vertical="center" wrapText="1"/>
      <protection/>
    </xf>
    <xf numFmtId="9" fontId="22" fillId="35" borderId="13" xfId="67" applyFont="1" applyFill="1" applyBorder="1" applyAlignment="1" applyProtection="1">
      <alignment horizontal="center" vertical="center" wrapText="1"/>
      <protection locked="0"/>
    </xf>
    <xf numFmtId="0" fontId="30" fillId="0" borderId="0" xfId="0" applyFont="1" applyAlignment="1">
      <alignment horizontal="center" vertical="center" wrapText="1"/>
    </xf>
    <xf numFmtId="0" fontId="6" fillId="36" borderId="121" xfId="61" applyFont="1" applyFill="1" applyBorder="1" applyAlignment="1" applyProtection="1">
      <alignment horizontal="center" vertical="center" wrapText="1"/>
      <protection hidden="1"/>
    </xf>
    <xf numFmtId="0" fontId="6" fillId="0" borderId="91" xfId="61" applyFont="1" applyFill="1" applyBorder="1" applyAlignment="1" applyProtection="1">
      <alignment horizontal="center" vertical="center" wrapText="1"/>
      <protection hidden="1"/>
    </xf>
    <xf numFmtId="0" fontId="6" fillId="0" borderId="83" xfId="0" applyFont="1" applyFill="1" applyBorder="1" applyAlignment="1">
      <alignment horizontal="center" vertical="center" wrapText="1"/>
    </xf>
    <xf numFmtId="0" fontId="6" fillId="36" borderId="122" xfId="0" applyFont="1" applyFill="1" applyBorder="1" applyAlignment="1">
      <alignment horizontal="center" vertical="center" wrapText="1"/>
    </xf>
    <xf numFmtId="0" fontId="6" fillId="36" borderId="122" xfId="61" applyFont="1" applyFill="1" applyBorder="1" applyAlignment="1" applyProtection="1">
      <alignment horizontal="center" vertical="center" wrapText="1"/>
      <protection hidden="1"/>
    </xf>
    <xf numFmtId="0" fontId="6" fillId="36" borderId="121" xfId="0" applyFont="1" applyFill="1" applyBorder="1" applyAlignment="1">
      <alignment horizontal="center" vertical="center" wrapText="1"/>
    </xf>
    <xf numFmtId="9" fontId="6" fillId="36" borderId="121" xfId="67" applyFont="1" applyFill="1" applyBorder="1" applyAlignment="1" applyProtection="1">
      <alignment horizontal="center" vertical="center" wrapText="1"/>
      <protection hidden="1"/>
    </xf>
    <xf numFmtId="14" fontId="6" fillId="36" borderId="121" xfId="50" applyNumberFormat="1" applyFont="1" applyFill="1" applyBorder="1" applyAlignment="1">
      <alignment horizontal="center" vertical="center" wrapText="1"/>
    </xf>
    <xf numFmtId="0" fontId="6" fillId="36" borderId="52" xfId="0" applyFont="1" applyFill="1" applyBorder="1" applyAlignment="1">
      <alignment horizontal="center" vertical="center" wrapText="1"/>
    </xf>
    <xf numFmtId="0" fontId="6" fillId="36" borderId="123" xfId="61" applyFont="1" applyFill="1" applyBorder="1" applyAlignment="1" applyProtection="1">
      <alignment horizontal="center" vertical="center" wrapText="1"/>
      <protection hidden="1"/>
    </xf>
    <xf numFmtId="14" fontId="6" fillId="36" borderId="123" xfId="50" applyNumberFormat="1" applyFont="1" applyFill="1" applyBorder="1" applyAlignment="1">
      <alignment horizontal="center" vertical="center" wrapText="1"/>
    </xf>
    <xf numFmtId="1" fontId="21" fillId="35" borderId="13" xfId="67" applyNumberFormat="1" applyFont="1" applyFill="1" applyBorder="1" applyAlignment="1">
      <alignment horizontal="center" vertical="center" wrapText="1"/>
    </xf>
    <xf numFmtId="0" fontId="96" fillId="39" borderId="0" xfId="0" applyFont="1" applyFill="1" applyAlignment="1">
      <alignment horizontal="center" vertical="center" wrapText="1"/>
    </xf>
    <xf numFmtId="9" fontId="97" fillId="0" borderId="13" xfId="65" applyNumberFormat="1" applyFont="1" applyBorder="1" applyAlignment="1">
      <alignment horizontal="center" vertical="center" wrapText="1"/>
      <protection/>
    </xf>
    <xf numFmtId="0" fontId="98" fillId="0" borderId="13" xfId="65" applyFont="1" applyBorder="1" applyAlignment="1">
      <alignment horizontal="center" vertical="center" wrapText="1"/>
      <protection/>
    </xf>
    <xf numFmtId="0" fontId="98" fillId="36" borderId="13" xfId="65" applyFont="1" applyFill="1" applyBorder="1" applyAlignment="1">
      <alignment horizontal="center" vertical="center" wrapText="1"/>
      <protection/>
    </xf>
    <xf numFmtId="0" fontId="61" fillId="0" borderId="13"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3" xfId="0" applyFont="1" applyFill="1" applyBorder="1" applyAlignment="1">
      <alignment horizontal="center" vertical="center" wrapText="1"/>
    </xf>
    <xf numFmtId="0" fontId="61" fillId="39" borderId="13" xfId="0" applyFont="1" applyFill="1" applyBorder="1" applyAlignment="1">
      <alignment horizontal="center" vertical="center" wrapText="1"/>
    </xf>
    <xf numFmtId="0" fontId="62" fillId="36" borderId="13" xfId="0" applyFont="1" applyFill="1" applyBorder="1" applyAlignment="1">
      <alignment horizontal="center" vertical="center" wrapText="1"/>
    </xf>
    <xf numFmtId="0" fontId="61" fillId="36" borderId="13" xfId="0" applyFont="1" applyFill="1" applyBorder="1" applyAlignment="1">
      <alignment horizontal="center" vertical="center" wrapText="1"/>
    </xf>
    <xf numFmtId="0" fontId="61" fillId="36" borderId="13" xfId="0" applyFont="1" applyFill="1" applyBorder="1" applyAlignment="1">
      <alignment horizontal="center" vertical="center" wrapText="1"/>
    </xf>
    <xf numFmtId="0" fontId="99" fillId="36" borderId="13" xfId="0" applyFont="1" applyFill="1" applyBorder="1" applyAlignment="1">
      <alignment horizontal="center" vertical="center" wrapText="1"/>
    </xf>
    <xf numFmtId="0" fontId="4" fillId="0" borderId="11" xfId="45" applyFont="1" applyFill="1" applyBorder="1" applyAlignment="1">
      <alignment horizontal="center" vertical="center" wrapText="1"/>
      <protection/>
    </xf>
    <xf numFmtId="0" fontId="8" fillId="34" borderId="54" xfId="61" applyFont="1" applyFill="1" applyBorder="1" applyAlignment="1" applyProtection="1">
      <alignment horizontal="center" vertical="center" wrapText="1"/>
      <protection hidden="1"/>
    </xf>
    <xf numFmtId="0" fontId="8" fillId="34" borderId="54" xfId="61" applyFont="1" applyFill="1" applyBorder="1" applyAlignment="1" applyProtection="1">
      <alignment horizontal="center" vertical="center" textRotation="90" wrapText="1"/>
      <protection hidden="1"/>
    </xf>
    <xf numFmtId="0" fontId="8" fillId="37" borderId="14" xfId="61" applyFont="1" applyFill="1" applyBorder="1" applyAlignment="1" applyProtection="1">
      <alignment horizontal="center" vertical="center" wrapText="1"/>
      <protection hidden="1" locked="0"/>
    </xf>
    <xf numFmtId="0" fontId="10" fillId="47" borderId="17" xfId="61" applyFont="1" applyFill="1" applyBorder="1" applyAlignment="1" applyProtection="1">
      <alignment horizontal="center" vertical="center" wrapText="1"/>
      <protection hidden="1"/>
    </xf>
    <xf numFmtId="0" fontId="100" fillId="38" borderId="13" xfId="62" applyFont="1" applyFill="1" applyBorder="1" applyAlignment="1" applyProtection="1">
      <alignment horizontal="center" vertical="center" wrapText="1"/>
      <protection hidden="1"/>
    </xf>
    <xf numFmtId="0" fontId="11" fillId="37" borderId="14" xfId="62" applyFont="1" applyFill="1" applyBorder="1" applyAlignment="1" applyProtection="1">
      <alignment horizontal="center" vertical="center" wrapText="1"/>
      <protection hidden="1" locked="0"/>
    </xf>
    <xf numFmtId="0" fontId="10" fillId="0" borderId="17" xfId="61" applyFont="1" applyFill="1" applyBorder="1" applyAlignment="1" applyProtection="1">
      <alignment horizontal="center" vertical="center" wrapText="1"/>
      <protection hidden="1"/>
    </xf>
    <xf numFmtId="9" fontId="11" fillId="37" borderId="14" xfId="67" applyFont="1" applyFill="1" applyBorder="1" applyAlignment="1" applyProtection="1">
      <alignment horizontal="center" vertical="center" wrapText="1"/>
      <protection locked="0"/>
    </xf>
    <xf numFmtId="0" fontId="10" fillId="47" borderId="17"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11" fillId="50" borderId="0" xfId="45" applyFont="1" applyFill="1" applyBorder="1" applyAlignment="1">
      <alignment horizontal="center" vertical="center" wrapText="1"/>
      <protection/>
    </xf>
    <xf numFmtId="0" fontId="2" fillId="50" borderId="0" xfId="45" applyFont="1" applyFill="1" applyBorder="1" applyAlignment="1">
      <alignment horizontal="center" vertical="center" wrapText="1"/>
      <protection/>
    </xf>
    <xf numFmtId="0" fontId="40" fillId="38" borderId="41" xfId="62" applyFont="1" applyFill="1" applyBorder="1" applyAlignment="1" applyProtection="1">
      <alignment horizontal="center" vertical="center" wrapText="1"/>
      <protection hidden="1"/>
    </xf>
    <xf numFmtId="0" fontId="40" fillId="73" borderId="41" xfId="62" applyFont="1" applyFill="1" applyBorder="1" applyAlignment="1" applyProtection="1">
      <alignment horizontal="center" vertical="center" wrapText="1"/>
      <protection hidden="1"/>
    </xf>
    <xf numFmtId="0" fontId="10" fillId="47" borderId="17" xfId="61" applyFont="1" applyFill="1" applyBorder="1" applyAlignment="1" applyProtection="1">
      <alignment horizontal="center" vertical="center" wrapText="1"/>
      <protection hidden="1"/>
    </xf>
    <xf numFmtId="0" fontId="101" fillId="47" borderId="13" xfId="61" applyFont="1" applyFill="1" applyBorder="1" applyAlignment="1" applyProtection="1">
      <alignment horizontal="center" vertical="center" wrapText="1"/>
      <protection hidden="1"/>
    </xf>
    <xf numFmtId="0" fontId="100" fillId="38" borderId="13" xfId="62" applyFont="1" applyFill="1" applyBorder="1" applyAlignment="1" applyProtection="1">
      <alignment horizontal="center" vertical="center" wrapText="1"/>
      <protection hidden="1"/>
    </xf>
    <xf numFmtId="0" fontId="100" fillId="0" borderId="13" xfId="45" applyFont="1" applyFill="1" applyBorder="1" applyAlignment="1">
      <alignment horizontal="center" vertical="center" wrapText="1"/>
      <protection/>
    </xf>
    <xf numFmtId="9" fontId="17" fillId="34" borderId="55" xfId="67" applyFont="1" applyFill="1" applyBorder="1" applyAlignment="1" applyProtection="1">
      <alignment horizontal="center" vertical="center" wrapText="1"/>
      <protection/>
    </xf>
    <xf numFmtId="1" fontId="17" fillId="34" borderId="55" xfId="0" applyNumberFormat="1" applyFont="1" applyFill="1" applyBorder="1" applyAlignment="1" applyProtection="1">
      <alignment horizontal="center" vertical="center" wrapText="1"/>
      <protection/>
    </xf>
    <xf numFmtId="0" fontId="17" fillId="40" borderId="19" xfId="62" applyFont="1" applyFill="1" applyBorder="1" applyAlignment="1" applyProtection="1">
      <alignment horizontal="center" vertical="center" wrapText="1"/>
      <protection hidden="1" locked="0"/>
    </xf>
    <xf numFmtId="9" fontId="18" fillId="37" borderId="19" xfId="67" applyFont="1" applyFill="1" applyBorder="1" applyAlignment="1" applyProtection="1">
      <alignment horizontal="center" vertical="center" wrapText="1"/>
      <protection hidden="1" locked="0"/>
    </xf>
    <xf numFmtId="9" fontId="18" fillId="37" borderId="19" xfId="67" applyFont="1" applyFill="1" applyBorder="1" applyAlignment="1" applyProtection="1">
      <alignment horizontal="center" vertical="center" wrapText="1"/>
      <protection locked="0"/>
    </xf>
    <xf numFmtId="44" fontId="18" fillId="37" borderId="19" xfId="55" applyFont="1" applyFill="1" applyBorder="1" applyAlignment="1" applyProtection="1">
      <alignment horizontal="center" vertical="center" wrapText="1"/>
      <protection hidden="1" locked="0"/>
    </xf>
    <xf numFmtId="0" fontId="18" fillId="37" borderId="19" xfId="62" applyFont="1" applyFill="1" applyBorder="1" applyAlignment="1" applyProtection="1">
      <alignment horizontal="center" vertical="center" wrapText="1"/>
      <protection hidden="1" locked="0"/>
    </xf>
    <xf numFmtId="9" fontId="40" fillId="50" borderId="0" xfId="67" applyNumberFormat="1" applyFont="1" applyFill="1" applyBorder="1" applyAlignment="1" applyProtection="1">
      <alignment horizontal="center" vertical="center" wrapText="1"/>
      <protection/>
    </xf>
    <xf numFmtId="0" fontId="27" fillId="0" borderId="13" xfId="0" applyFont="1" applyBorder="1" applyAlignment="1">
      <alignment horizontal="center" vertical="center"/>
    </xf>
    <xf numFmtId="171" fontId="6" fillId="36" borderId="0" xfId="61" applyNumberFormat="1" applyFont="1" applyFill="1" applyBorder="1" applyAlignment="1" applyProtection="1">
      <alignment horizontal="center" vertical="center" wrapText="1"/>
      <protection hidden="1"/>
    </xf>
    <xf numFmtId="0" fontId="6" fillId="36" borderId="10" xfId="61" applyFont="1" applyFill="1" applyBorder="1" applyAlignment="1" applyProtection="1">
      <alignment horizontal="center" vertical="center" wrapText="1"/>
      <protection hidden="1"/>
    </xf>
    <xf numFmtId="0" fontId="19" fillId="76" borderId="0" xfId="0" applyFont="1" applyFill="1" applyAlignment="1">
      <alignment horizontal="left" vertical="top"/>
    </xf>
    <xf numFmtId="0" fontId="58" fillId="43" borderId="26" xfId="0" applyFont="1" applyFill="1" applyBorder="1" applyAlignment="1" applyProtection="1">
      <alignment horizontal="center" vertical="center" wrapText="1"/>
      <protection hidden="1"/>
    </xf>
    <xf numFmtId="0" fontId="53" fillId="44" borderId="13" xfId="0" applyFont="1" applyFill="1" applyBorder="1" applyAlignment="1" applyProtection="1">
      <alignment horizontal="center" vertical="center" wrapText="1"/>
      <protection hidden="1"/>
    </xf>
    <xf numFmtId="0" fontId="58" fillId="44" borderId="13" xfId="0" applyFont="1" applyFill="1" applyBorder="1" applyAlignment="1" applyProtection="1">
      <alignment horizontal="center" vertical="center" wrapText="1"/>
      <protection hidden="1"/>
    </xf>
    <xf numFmtId="0" fontId="84" fillId="0" borderId="13" xfId="0" applyFont="1" applyBorder="1" applyAlignment="1">
      <alignment horizontal="center" vertical="center"/>
    </xf>
    <xf numFmtId="9" fontId="39" fillId="37" borderId="17" xfId="67" applyFont="1" applyFill="1" applyBorder="1" applyAlignment="1" applyProtection="1">
      <alignment horizontal="center" vertical="center" wrapText="1"/>
      <protection hidden="1" locked="0"/>
    </xf>
    <xf numFmtId="0" fontId="39" fillId="40" borderId="13" xfId="62" applyFont="1" applyFill="1" applyBorder="1" applyAlignment="1" applyProtection="1">
      <alignment horizontal="center" vertical="center" wrapText="1"/>
      <protection hidden="1" locked="0"/>
    </xf>
    <xf numFmtId="9" fontId="39" fillId="37" borderId="13" xfId="67" applyFont="1" applyFill="1" applyBorder="1" applyAlignment="1" applyProtection="1">
      <alignment horizontal="center" vertical="center" wrapText="1"/>
      <protection hidden="1" locked="0"/>
    </xf>
    <xf numFmtId="9" fontId="39" fillId="37" borderId="13" xfId="67" applyFont="1" applyFill="1" applyBorder="1" applyAlignment="1" applyProtection="1">
      <alignment horizontal="center" vertical="center" wrapText="1"/>
      <protection locked="0"/>
    </xf>
    <xf numFmtId="44" fontId="39" fillId="37" borderId="13" xfId="55" applyFont="1" applyFill="1" applyBorder="1" applyAlignment="1" applyProtection="1">
      <alignment horizontal="center" vertical="center" wrapText="1"/>
      <protection hidden="1" locked="0"/>
    </xf>
    <xf numFmtId="0" fontId="39" fillId="37" borderId="13" xfId="62" applyFont="1" applyFill="1" applyBorder="1" applyAlignment="1" applyProtection="1">
      <alignment horizontal="center" vertical="center" wrapText="1"/>
      <protection hidden="1" locked="0"/>
    </xf>
    <xf numFmtId="0" fontId="21" fillId="36" borderId="0" xfId="0" applyFont="1" applyFill="1" applyAlignment="1">
      <alignment horizontal="center" vertical="center" wrapText="1"/>
    </xf>
    <xf numFmtId="0" fontId="2" fillId="0" borderId="55" xfId="65" applyFont="1" applyFill="1" applyBorder="1" applyAlignment="1">
      <alignment vertical="center" wrapText="1"/>
      <protection/>
    </xf>
    <xf numFmtId="0" fontId="2" fillId="0" borderId="0" xfId="65" applyFont="1" applyFill="1" applyBorder="1" applyAlignment="1">
      <alignment vertical="center" wrapText="1"/>
      <protection/>
    </xf>
    <xf numFmtId="0" fontId="4" fillId="0" borderId="0" xfId="0" applyFont="1" applyFill="1" applyBorder="1" applyAlignment="1">
      <alignment wrapText="1"/>
    </xf>
    <xf numFmtId="0" fontId="37" fillId="0" borderId="0" xfId="0" applyFont="1" applyFill="1" applyBorder="1" applyAlignment="1">
      <alignment wrapText="1"/>
    </xf>
    <xf numFmtId="0" fontId="19" fillId="36" borderId="17" xfId="62" applyFont="1" applyFill="1" applyBorder="1" applyAlignment="1" applyProtection="1">
      <alignment horizontal="center" vertical="center" wrapText="1"/>
      <protection hidden="1"/>
    </xf>
    <xf numFmtId="0" fontId="19" fillId="36" borderId="13" xfId="62" applyFont="1" applyFill="1" applyBorder="1" applyAlignment="1" applyProtection="1">
      <alignment horizontal="center" vertical="center" wrapText="1"/>
      <protection hidden="1"/>
    </xf>
    <xf numFmtId="1" fontId="19" fillId="36" borderId="13" xfId="62" applyNumberFormat="1" applyFont="1" applyFill="1" applyBorder="1" applyAlignment="1" applyProtection="1">
      <alignment horizontal="center" vertical="center" wrapText="1"/>
      <protection hidden="1"/>
    </xf>
    <xf numFmtId="0" fontId="19" fillId="38" borderId="13" xfId="62" applyFont="1" applyFill="1" applyBorder="1" applyAlignment="1" applyProtection="1">
      <alignment horizontal="center" vertical="center" wrapText="1"/>
      <protection hidden="1"/>
    </xf>
    <xf numFmtId="9" fontId="19" fillId="36" borderId="13" xfId="67" applyFont="1" applyFill="1" applyBorder="1" applyAlignment="1" applyProtection="1">
      <alignment horizontal="center" vertical="center" wrapText="1"/>
      <protection/>
    </xf>
    <xf numFmtId="0" fontId="19" fillId="35" borderId="13" xfId="62" applyFont="1" applyFill="1" applyBorder="1" applyAlignment="1" applyProtection="1">
      <alignment horizontal="center" vertical="center" wrapText="1"/>
      <protection hidden="1"/>
    </xf>
    <xf numFmtId="171" fontId="19" fillId="36" borderId="13" xfId="55" applyNumberFormat="1" applyFont="1" applyFill="1" applyBorder="1" applyAlignment="1" applyProtection="1">
      <alignment horizontal="center" vertical="center" wrapText="1"/>
      <protection hidden="1"/>
    </xf>
    <xf numFmtId="0" fontId="19" fillId="36" borderId="16" xfId="62" applyFont="1" applyFill="1" applyBorder="1" applyAlignment="1" applyProtection="1">
      <alignment horizontal="center" vertical="center" wrapText="1"/>
      <protection hidden="1"/>
    </xf>
    <xf numFmtId="0" fontId="27" fillId="36" borderId="13" xfId="0" applyFont="1" applyFill="1" applyBorder="1" applyAlignment="1">
      <alignment horizontal="center" vertical="center"/>
    </xf>
    <xf numFmtId="0" fontId="27" fillId="39" borderId="13" xfId="0" applyFont="1" applyFill="1" applyBorder="1" applyAlignment="1">
      <alignment horizontal="center" vertical="center"/>
    </xf>
    <xf numFmtId="0" fontId="55" fillId="0" borderId="13" xfId="0" applyFont="1" applyBorder="1" applyAlignment="1" applyProtection="1">
      <alignment/>
      <protection hidden="1"/>
    </xf>
    <xf numFmtId="0" fontId="55" fillId="0" borderId="0" xfId="0" applyFont="1" applyAlignment="1" applyProtection="1">
      <alignment/>
      <protection hidden="1"/>
    </xf>
    <xf numFmtId="0" fontId="59" fillId="0" borderId="0" xfId="0" applyFont="1" applyAlignment="1" applyProtection="1">
      <alignment/>
      <protection hidden="1"/>
    </xf>
    <xf numFmtId="0" fontId="6" fillId="36" borderId="13" xfId="61" applyFont="1" applyFill="1" applyBorder="1" applyAlignment="1" applyProtection="1">
      <alignment horizontal="center" vertical="center" wrapText="1"/>
      <protection hidden="1"/>
    </xf>
    <xf numFmtId="171" fontId="6" fillId="36" borderId="13" xfId="55" applyNumberFormat="1" applyFont="1" applyFill="1" applyBorder="1" applyAlignment="1" applyProtection="1">
      <alignment horizontal="center" vertical="center" wrapText="1"/>
      <protection hidden="1"/>
    </xf>
    <xf numFmtId="0" fontId="18" fillId="49" borderId="22" xfId="0" applyFont="1" applyFill="1" applyBorder="1" applyAlignment="1" applyProtection="1">
      <alignment horizontal="center" vertical="center" wrapText="1"/>
      <protection/>
    </xf>
    <xf numFmtId="0" fontId="18" fillId="49" borderId="62" xfId="0" applyFont="1" applyFill="1" applyBorder="1" applyAlignment="1" applyProtection="1">
      <alignment horizontal="center" vertical="center" wrapText="1"/>
      <protection/>
    </xf>
    <xf numFmtId="0" fontId="18" fillId="43" borderId="0" xfId="0" applyFont="1" applyFill="1" applyBorder="1" applyAlignment="1" applyProtection="1">
      <alignment horizontal="center" vertical="center" wrapText="1"/>
      <protection/>
    </xf>
    <xf numFmtId="0" fontId="51" fillId="0" borderId="17" xfId="45" applyFont="1" applyFill="1" applyBorder="1" applyAlignment="1" applyProtection="1">
      <alignment horizontal="center" vertical="center" wrapText="1"/>
      <protection hidden="1"/>
    </xf>
    <xf numFmtId="0" fontId="51" fillId="38" borderId="13" xfId="61" applyFont="1" applyFill="1" applyBorder="1" applyAlignment="1" applyProtection="1">
      <alignment horizontal="center" vertical="center" wrapText="1"/>
      <protection hidden="1"/>
    </xf>
    <xf numFmtId="14" fontId="51" fillId="36" borderId="13" xfId="65" applyNumberFormat="1" applyFont="1" applyFill="1" applyBorder="1" applyAlignment="1">
      <alignment horizontal="center" vertical="center" wrapText="1"/>
      <protection/>
    </xf>
    <xf numFmtId="0" fontId="51" fillId="0" borderId="13" xfId="45" applyFont="1" applyFill="1" applyBorder="1" applyAlignment="1">
      <alignment horizontal="center" vertical="center" wrapText="1"/>
      <protection/>
    </xf>
    <xf numFmtId="0" fontId="51" fillId="0" borderId="13" xfId="61" applyFont="1" applyFill="1" applyBorder="1" applyAlignment="1" applyProtection="1">
      <alignment horizontal="center" vertical="center" wrapText="1"/>
      <protection hidden="1"/>
    </xf>
    <xf numFmtId="0" fontId="51" fillId="0" borderId="13" xfId="45" applyFont="1" applyBorder="1" applyAlignment="1" applyProtection="1">
      <alignment horizontal="center" vertical="center" wrapText="1"/>
      <protection hidden="1"/>
    </xf>
    <xf numFmtId="9" fontId="18" fillId="43" borderId="0" xfId="67" applyFont="1" applyFill="1" applyBorder="1" applyAlignment="1" applyProtection="1">
      <alignment horizontal="center" vertical="center" wrapText="1"/>
      <protection/>
    </xf>
    <xf numFmtId="3" fontId="18" fillId="43" borderId="0" xfId="0" applyNumberFormat="1" applyFont="1" applyFill="1" applyBorder="1" applyAlignment="1" applyProtection="1">
      <alignment horizontal="center" vertical="center" wrapText="1"/>
      <protection/>
    </xf>
    <xf numFmtId="170" fontId="18" fillId="43" borderId="0" xfId="0" applyNumberFormat="1" applyFont="1" applyFill="1" applyBorder="1" applyAlignment="1" applyProtection="1">
      <alignment horizontal="center" vertical="center" wrapText="1"/>
      <protection/>
    </xf>
    <xf numFmtId="0" fontId="18" fillId="43" borderId="10" xfId="0" applyFont="1" applyFill="1" applyBorder="1" applyAlignment="1" applyProtection="1">
      <alignment horizontal="center" vertical="center" wrapText="1"/>
      <protection/>
    </xf>
    <xf numFmtId="0" fontId="18" fillId="0" borderId="0"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Fill="1" applyAlignment="1">
      <alignment horizontal="center" vertical="center" wrapText="1"/>
    </xf>
    <xf numFmtId="0" fontId="18" fillId="0" borderId="0" xfId="0" applyFont="1" applyAlignment="1">
      <alignment horizontal="center" vertical="center" wrapText="1"/>
    </xf>
    <xf numFmtId="171" fontId="6" fillId="36" borderId="0" xfId="62" applyNumberFormat="1" applyFont="1" applyFill="1" applyBorder="1" applyAlignment="1" applyProtection="1">
      <alignment horizontal="center" vertical="center" wrapText="1"/>
      <protection hidden="1"/>
    </xf>
    <xf numFmtId="0" fontId="19" fillId="36" borderId="13" xfId="62" applyFont="1" applyFill="1" applyBorder="1" applyAlignment="1" applyProtection="1">
      <alignment horizontal="center" vertical="center" wrapText="1"/>
      <protection hidden="1"/>
    </xf>
    <xf numFmtId="0" fontId="19" fillId="36" borderId="13" xfId="45" applyFont="1" applyFill="1" applyBorder="1" applyAlignment="1">
      <alignment horizontal="center" vertical="center" wrapText="1"/>
      <protection/>
    </xf>
    <xf numFmtId="9" fontId="51" fillId="36" borderId="13" xfId="67" applyFont="1" applyFill="1" applyBorder="1" applyAlignment="1" applyProtection="1">
      <alignment horizontal="center" vertical="center" wrapText="1"/>
      <protection hidden="1"/>
    </xf>
    <xf numFmtId="0" fontId="19" fillId="36" borderId="13" xfId="0" applyFont="1" applyFill="1" applyBorder="1" applyAlignment="1" applyProtection="1">
      <alignment horizontal="center" vertical="center" wrapText="1"/>
      <protection/>
    </xf>
    <xf numFmtId="1" fontId="6" fillId="47" borderId="13" xfId="47" applyNumberFormat="1" applyFont="1" applyFill="1" applyBorder="1" applyAlignment="1" applyProtection="1">
      <alignment horizontal="center" vertical="center" wrapText="1"/>
      <protection hidden="1"/>
    </xf>
    <xf numFmtId="0" fontId="6" fillId="47" borderId="13" xfId="61" applyFont="1" applyFill="1" applyBorder="1" applyAlignment="1" applyProtection="1">
      <alignment horizontal="center" vertical="center" wrapText="1"/>
      <protection hidden="1"/>
    </xf>
    <xf numFmtId="0" fontId="22" fillId="36" borderId="0" xfId="0" applyFont="1" applyFill="1" applyBorder="1" applyAlignment="1">
      <alignment horizontal="center" vertical="center" wrapText="1"/>
    </xf>
    <xf numFmtId="0" fontId="22" fillId="36" borderId="0" xfId="0" applyFont="1" applyFill="1" applyAlignment="1">
      <alignment horizontal="center" vertical="center" wrapText="1"/>
    </xf>
    <xf numFmtId="0" fontId="18" fillId="38" borderId="63" xfId="62" applyFont="1" applyFill="1" applyBorder="1" applyAlignment="1" applyProtection="1">
      <alignment horizontal="center" vertical="center" wrapText="1"/>
      <protection hidden="1"/>
    </xf>
    <xf numFmtId="0" fontId="18" fillId="73" borderId="63" xfId="62" applyFont="1" applyFill="1" applyBorder="1" applyAlignment="1" applyProtection="1">
      <alignment horizontal="center" vertical="center" wrapText="1"/>
      <protection hidden="1"/>
    </xf>
    <xf numFmtId="167" fontId="6" fillId="38" borderId="13" xfId="55" applyNumberFormat="1" applyFont="1" applyFill="1" applyBorder="1" applyAlignment="1" applyProtection="1">
      <alignment horizontal="center" vertical="center" wrapText="1"/>
      <protection hidden="1"/>
    </xf>
    <xf numFmtId="0" fontId="18" fillId="37" borderId="13" xfId="45" applyFont="1" applyFill="1" applyBorder="1" applyAlignment="1" applyProtection="1">
      <alignment horizontal="center" vertical="center" wrapText="1"/>
      <protection locked="0"/>
    </xf>
    <xf numFmtId="0" fontId="18" fillId="36" borderId="54" xfId="61" applyFont="1" applyFill="1" applyBorder="1" applyAlignment="1" applyProtection="1">
      <alignment horizontal="center" vertical="center" wrapText="1"/>
      <protection hidden="1"/>
    </xf>
    <xf numFmtId="171" fontId="6" fillId="36" borderId="13" xfId="61" applyNumberFormat="1" applyFont="1" applyFill="1" applyBorder="1" applyAlignment="1" applyProtection="1">
      <alignment horizontal="center" vertical="center" wrapText="1"/>
      <protection hidden="1"/>
    </xf>
    <xf numFmtId="0" fontId="6" fillId="36" borderId="13" xfId="61" applyFont="1" applyFill="1" applyBorder="1" applyAlignment="1" applyProtection="1">
      <alignment horizontal="center" vertical="center" wrapText="1"/>
      <protection hidden="1"/>
    </xf>
    <xf numFmtId="0" fontId="0" fillId="0" borderId="0" xfId="0" applyBorder="1" applyAlignment="1">
      <alignment horizontal="center" vertical="center"/>
    </xf>
    <xf numFmtId="0" fontId="22" fillId="33" borderId="56" xfId="0" applyFont="1" applyFill="1" applyBorder="1" applyAlignment="1" applyProtection="1">
      <alignment horizontal="center" vertical="center" wrapText="1"/>
      <protection/>
    </xf>
    <xf numFmtId="0" fontId="17" fillId="34" borderId="0" xfId="0" applyFont="1" applyFill="1" applyBorder="1" applyAlignment="1" applyProtection="1">
      <alignment horizontal="center" vertical="center" wrapText="1"/>
      <protection locked="0"/>
    </xf>
    <xf numFmtId="0" fontId="65" fillId="70" borderId="32" xfId="0" applyFont="1" applyFill="1" applyBorder="1" applyAlignment="1">
      <alignment horizontal="center" vertical="center" wrapText="1"/>
    </xf>
    <xf numFmtId="0" fontId="64" fillId="70" borderId="32" xfId="0" applyFont="1" applyFill="1" applyBorder="1" applyAlignment="1">
      <alignment horizontal="center" vertical="center" wrapText="1"/>
    </xf>
    <xf numFmtId="0" fontId="17" fillId="34" borderId="88" xfId="0" applyFont="1" applyFill="1" applyBorder="1" applyAlignment="1" applyProtection="1">
      <alignment horizontal="center" vertical="center" wrapText="1"/>
      <protection/>
    </xf>
    <xf numFmtId="0" fontId="17" fillId="34" borderId="55" xfId="0" applyFont="1" applyFill="1" applyBorder="1" applyAlignment="1" applyProtection="1">
      <alignment horizontal="center" vertical="center" wrapText="1"/>
      <protection/>
    </xf>
    <xf numFmtId="0" fontId="40" fillId="50" borderId="0" xfId="45" applyFont="1" applyFill="1" applyBorder="1" applyAlignment="1">
      <alignment horizontal="center" vertical="center" wrapText="1"/>
      <protection/>
    </xf>
    <xf numFmtId="0" fontId="37" fillId="48" borderId="22" xfId="0" applyFont="1" applyFill="1" applyBorder="1" applyAlignment="1">
      <alignment horizontal="center" vertical="center" wrapText="1"/>
    </xf>
    <xf numFmtId="0" fontId="18" fillId="43" borderId="0" xfId="0" applyFont="1" applyFill="1" applyBorder="1" applyAlignment="1" applyProtection="1">
      <alignment horizontal="center" vertical="center" wrapText="1"/>
      <protection/>
    </xf>
    <xf numFmtId="171" fontId="55" fillId="36" borderId="13" xfId="61" applyNumberFormat="1" applyFont="1" applyFill="1" applyBorder="1" applyAlignment="1" applyProtection="1">
      <alignment horizontal="center" vertical="center" wrapText="1"/>
      <protection hidden="1"/>
    </xf>
    <xf numFmtId="0" fontId="55" fillId="35" borderId="13" xfId="61" applyFont="1" applyFill="1" applyBorder="1" applyAlignment="1" applyProtection="1">
      <alignment horizontal="center" vertical="center" wrapText="1"/>
      <protection hidden="1"/>
    </xf>
    <xf numFmtId="9" fontId="55" fillId="35" borderId="13" xfId="67" applyFont="1" applyFill="1" applyBorder="1" applyAlignment="1" applyProtection="1">
      <alignment horizontal="center" vertical="center" wrapText="1"/>
      <protection hidden="1"/>
    </xf>
    <xf numFmtId="173" fontId="55" fillId="35" borderId="13" xfId="47" applyNumberFormat="1" applyFont="1" applyFill="1" applyBorder="1" applyAlignment="1" applyProtection="1">
      <alignment horizontal="center" vertical="center" wrapText="1"/>
      <protection hidden="1"/>
    </xf>
    <xf numFmtId="0" fontId="29" fillId="49" borderId="100" xfId="0" applyFont="1" applyFill="1" applyBorder="1" applyAlignment="1">
      <alignment horizontal="center" wrapText="1"/>
    </xf>
    <xf numFmtId="0" fontId="29" fillId="49" borderId="42" xfId="0" applyFont="1" applyFill="1" applyBorder="1" applyAlignment="1">
      <alignment horizontal="center" wrapText="1"/>
    </xf>
    <xf numFmtId="0" fontId="29" fillId="49" borderId="43" xfId="0" applyFont="1" applyFill="1" applyBorder="1" applyAlignment="1">
      <alignment horizontal="center" wrapText="1"/>
    </xf>
    <xf numFmtId="0" fontId="0" fillId="0" borderId="32" xfId="0" applyBorder="1" applyAlignment="1">
      <alignment wrapText="1"/>
    </xf>
    <xf numFmtId="9" fontId="0" fillId="0" borderId="13" xfId="67" applyFont="1" applyBorder="1" applyAlignment="1">
      <alignment horizontal="center" wrapText="1"/>
    </xf>
    <xf numFmtId="9" fontId="0" fillId="0" borderId="16" xfId="67" applyNumberFormat="1" applyFont="1" applyBorder="1" applyAlignment="1">
      <alignment horizontal="center" wrapText="1"/>
    </xf>
    <xf numFmtId="0" fontId="0" fillId="36" borderId="32" xfId="0" applyFill="1" applyBorder="1" applyAlignment="1">
      <alignment wrapText="1"/>
    </xf>
    <xf numFmtId="10" fontId="0" fillId="0" borderId="16" xfId="67" applyNumberFormat="1" applyFont="1" applyBorder="1" applyAlignment="1">
      <alignment horizontal="center" wrapText="1"/>
    </xf>
    <xf numFmtId="0" fontId="0" fillId="36" borderId="39" xfId="0" applyFill="1" applyBorder="1" applyAlignment="1">
      <alignment wrapText="1"/>
    </xf>
    <xf numFmtId="0" fontId="0" fillId="36" borderId="34" xfId="0" applyFill="1" applyBorder="1" applyAlignment="1">
      <alignment wrapText="1"/>
    </xf>
    <xf numFmtId="9" fontId="0" fillId="0" borderId="111" xfId="67" applyFont="1" applyBorder="1" applyAlignment="1">
      <alignment horizontal="center" wrapText="1"/>
    </xf>
    <xf numFmtId="10" fontId="0" fillId="0" borderId="112" xfId="67" applyNumberFormat="1" applyFont="1" applyBorder="1" applyAlignment="1">
      <alignment horizontal="center" wrapText="1"/>
    </xf>
    <xf numFmtId="0" fontId="102" fillId="70" borderId="124" xfId="0" applyFont="1" applyFill="1" applyBorder="1" applyAlignment="1">
      <alignment wrapText="1"/>
    </xf>
    <xf numFmtId="9" fontId="103" fillId="70" borderId="111" xfId="0" applyNumberFormat="1" applyFont="1" applyFill="1" applyBorder="1" applyAlignment="1">
      <alignment horizontal="center" wrapText="1"/>
    </xf>
    <xf numFmtId="175" fontId="103" fillId="70" borderId="112" xfId="0" applyNumberFormat="1" applyFont="1" applyFill="1" applyBorder="1" applyAlignment="1">
      <alignment horizontal="center" wrapText="1"/>
    </xf>
    <xf numFmtId="0" fontId="38" fillId="0" borderId="0" xfId="0" applyFont="1" applyFill="1" applyAlignment="1" applyProtection="1">
      <alignment horizontal="center" vertical="center"/>
      <protection locked="0"/>
    </xf>
    <xf numFmtId="0" fontId="38" fillId="0" borderId="0" xfId="0" applyFont="1" applyFill="1" applyBorder="1" applyAlignment="1" applyProtection="1">
      <alignment horizontal="center" vertical="center" wrapText="1"/>
      <protection locked="0"/>
    </xf>
    <xf numFmtId="0" fontId="17" fillId="44" borderId="125" xfId="0" applyFont="1" applyFill="1" applyBorder="1" applyAlignment="1">
      <alignment vertical="center" wrapText="1"/>
    </xf>
    <xf numFmtId="0" fontId="84" fillId="0" borderId="0" xfId="0" applyFont="1" applyBorder="1" applyAlignment="1">
      <alignment vertical="center"/>
    </xf>
    <xf numFmtId="9" fontId="18" fillId="0" borderId="13" xfId="67" applyFont="1" applyBorder="1" applyAlignment="1">
      <alignment horizontal="center" vertical="center" wrapText="1"/>
    </xf>
    <xf numFmtId="1" fontId="18" fillId="0" borderId="13" xfId="47" applyNumberFormat="1" applyFont="1" applyBorder="1" applyAlignment="1">
      <alignment horizontal="center" vertical="center" wrapText="1"/>
    </xf>
    <xf numFmtId="0" fontId="104" fillId="0" borderId="0" xfId="0" applyFont="1" applyBorder="1" applyAlignment="1">
      <alignment horizontal="center" vertical="center" wrapText="1"/>
    </xf>
    <xf numFmtId="0" fontId="6" fillId="0" borderId="56"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6" fillId="36" borderId="21" xfId="0" applyFont="1" applyFill="1" applyBorder="1" applyAlignment="1">
      <alignment horizontal="center" vertical="center" wrapText="1"/>
    </xf>
    <xf numFmtId="1" fontId="18" fillId="0" borderId="13" xfId="67" applyNumberFormat="1" applyFont="1" applyBorder="1" applyAlignment="1">
      <alignment horizontal="center" vertical="center" wrapText="1"/>
    </xf>
    <xf numFmtId="49" fontId="6" fillId="36" borderId="13"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14" fontId="6" fillId="0" borderId="13" xfId="0" applyNumberFormat="1" applyFont="1" applyFill="1" applyBorder="1" applyAlignment="1">
      <alignment horizontal="center" vertical="center" wrapText="1"/>
    </xf>
    <xf numFmtId="1" fontId="6" fillId="35" borderId="13" xfId="0" applyNumberFormat="1" applyFont="1" applyFill="1" applyBorder="1" applyAlignment="1">
      <alignment horizontal="center" vertical="center" wrapText="1"/>
    </xf>
    <xf numFmtId="1" fontId="18" fillId="0" borderId="13" xfId="0" applyNumberFormat="1" applyFont="1" applyFill="1" applyBorder="1" applyAlignment="1">
      <alignment horizontal="center" vertical="center" wrapText="1"/>
    </xf>
    <xf numFmtId="171" fontId="6" fillId="36" borderId="13" xfId="0" applyNumberFormat="1" applyFont="1" applyFill="1" applyBorder="1" applyAlignment="1">
      <alignment horizontal="center" vertical="center" wrapText="1"/>
    </xf>
    <xf numFmtId="171" fontId="6" fillId="0" borderId="13" xfId="0" applyNumberFormat="1" applyFont="1" applyFill="1" applyBorder="1" applyAlignment="1">
      <alignment horizontal="center" vertical="center" wrapText="1"/>
    </xf>
    <xf numFmtId="0" fontId="18" fillId="0" borderId="16" xfId="0" applyFont="1" applyFill="1" applyBorder="1" applyAlignment="1">
      <alignment horizontal="center" vertical="center" wrapText="1"/>
    </xf>
    <xf numFmtId="9" fontId="6" fillId="36" borderId="13" xfId="0" applyNumberFormat="1" applyFont="1" applyFill="1" applyBorder="1" applyAlignment="1">
      <alignment horizontal="center" vertical="center" wrapText="1"/>
    </xf>
    <xf numFmtId="0" fontId="6" fillId="0" borderId="126" xfId="61" applyFont="1" applyFill="1" applyBorder="1" applyAlignment="1" applyProtection="1">
      <alignment horizontal="center" vertical="center" wrapText="1"/>
      <protection hidden="1"/>
    </xf>
    <xf numFmtId="0" fontId="6" fillId="36" borderId="126" xfId="61" applyFont="1" applyFill="1" applyBorder="1" applyAlignment="1" applyProtection="1">
      <alignment horizontal="center" vertical="center" wrapText="1"/>
      <protection hidden="1"/>
    </xf>
    <xf numFmtId="0" fontId="6" fillId="0" borderId="121" xfId="61" applyFont="1" applyFill="1" applyBorder="1" applyAlignment="1" applyProtection="1">
      <alignment horizontal="center" vertical="center" wrapText="1"/>
      <protection hidden="1"/>
    </xf>
    <xf numFmtId="0" fontId="6" fillId="35" borderId="13" xfId="0" applyNumberFormat="1" applyFont="1" applyFill="1" applyBorder="1" applyAlignment="1">
      <alignment horizontal="center" vertical="center" wrapText="1"/>
    </xf>
    <xf numFmtId="1" fontId="6" fillId="35" borderId="13" xfId="67" applyNumberFormat="1" applyFont="1" applyFill="1" applyBorder="1" applyAlignment="1">
      <alignment horizontal="center" vertical="center" wrapText="1"/>
    </xf>
    <xf numFmtId="0" fontId="6" fillId="35" borderId="13" xfId="67" applyNumberFormat="1" applyFont="1" applyFill="1" applyBorder="1" applyAlignment="1">
      <alignment horizontal="center" vertical="center" wrapText="1"/>
    </xf>
    <xf numFmtId="3" fontId="18" fillId="0" borderId="13" xfId="0" applyNumberFormat="1" applyFont="1" applyBorder="1" applyAlignment="1">
      <alignment horizontal="center" vertical="center" wrapText="1"/>
    </xf>
    <xf numFmtId="0" fontId="6" fillId="35" borderId="13" xfId="67" applyNumberFormat="1" applyFont="1" applyFill="1" applyBorder="1" applyAlignment="1" applyProtection="1">
      <alignment vertical="center" wrapText="1"/>
      <protection hidden="1"/>
    </xf>
    <xf numFmtId="0" fontId="6" fillId="35" borderId="13" xfId="0" applyFont="1" applyFill="1" applyBorder="1" applyAlignment="1">
      <alignment horizontal="center" vertical="center" wrapText="1"/>
    </xf>
    <xf numFmtId="9" fontId="6" fillId="35" borderId="13" xfId="67" applyFont="1" applyFill="1" applyBorder="1" applyAlignment="1">
      <alignment horizontal="center" vertical="center" wrapText="1"/>
    </xf>
    <xf numFmtId="0" fontId="6" fillId="36" borderId="127" xfId="61" applyFont="1" applyFill="1" applyBorder="1" applyAlignment="1" applyProtection="1">
      <alignment horizontal="center" vertical="center" wrapText="1"/>
      <protection hidden="1"/>
    </xf>
    <xf numFmtId="0" fontId="6" fillId="36" borderId="128" xfId="61" applyFont="1" applyFill="1" applyBorder="1" applyAlignment="1" applyProtection="1">
      <alignment horizontal="center" vertical="center" wrapText="1"/>
      <protection hidden="1"/>
    </xf>
    <xf numFmtId="0" fontId="6" fillId="36" borderId="86" xfId="0" applyFont="1" applyFill="1" applyBorder="1" applyAlignment="1">
      <alignment horizontal="center" vertical="center" wrapText="1"/>
    </xf>
    <xf numFmtId="9" fontId="6" fillId="36" borderId="123" xfId="67" applyFont="1" applyFill="1" applyBorder="1" applyAlignment="1" applyProtection="1">
      <alignment horizontal="center" vertical="center" wrapText="1"/>
      <protection hidden="1"/>
    </xf>
    <xf numFmtId="9" fontId="105" fillId="0" borderId="13" xfId="67" applyFont="1" applyBorder="1" applyAlignment="1">
      <alignment horizontal="center" vertical="center" wrapText="1"/>
    </xf>
    <xf numFmtId="9" fontId="6" fillId="35" borderId="13" xfId="67" applyFont="1" applyFill="1" applyBorder="1" applyAlignment="1" applyProtection="1">
      <alignment vertical="center" wrapText="1"/>
      <protection hidden="1"/>
    </xf>
    <xf numFmtId="9" fontId="18" fillId="0" borderId="13" xfId="67" applyFont="1" applyBorder="1" applyAlignment="1">
      <alignment horizontal="center" vertical="center" wrapText="1"/>
    </xf>
    <xf numFmtId="0" fontId="105" fillId="0" borderId="13" xfId="0" applyFont="1" applyBorder="1" applyAlignment="1">
      <alignment horizontal="center" vertical="center" wrapText="1"/>
    </xf>
    <xf numFmtId="0" fontId="6" fillId="64" borderId="13" xfId="61" applyFont="1" applyFill="1" applyBorder="1" applyAlignment="1" applyProtection="1">
      <alignment horizontal="center" vertical="center" wrapText="1"/>
      <protection hidden="1"/>
    </xf>
    <xf numFmtId="1" fontId="18" fillId="0" borderId="13" xfId="67" applyNumberFormat="1" applyFont="1" applyBorder="1" applyAlignment="1">
      <alignment horizontal="center" vertical="center" wrapText="1"/>
    </xf>
    <xf numFmtId="0" fontId="30" fillId="50" borderId="129" xfId="45" applyFont="1" applyFill="1" applyBorder="1" applyAlignment="1" applyProtection="1">
      <alignment horizontal="center" vertical="center" wrapText="1"/>
      <protection/>
    </xf>
    <xf numFmtId="0" fontId="31" fillId="75" borderId="41" xfId="0" applyFont="1" applyFill="1" applyBorder="1" applyAlignment="1">
      <alignment horizontal="center" vertical="center" wrapText="1"/>
    </xf>
    <xf numFmtId="0" fontId="6" fillId="0" borderId="42" xfId="45" applyFont="1" applyBorder="1" applyAlignment="1" applyProtection="1">
      <alignment horizontal="center" vertical="center" wrapText="1"/>
      <protection/>
    </xf>
    <xf numFmtId="0" fontId="18" fillId="60" borderId="130" xfId="45" applyFont="1" applyFill="1" applyBorder="1" applyAlignment="1" applyProtection="1">
      <alignment horizontal="center" vertical="center" wrapText="1"/>
      <protection/>
    </xf>
    <xf numFmtId="0" fontId="6" fillId="0" borderId="100" xfId="45" applyFont="1" applyBorder="1" applyAlignment="1" applyProtection="1">
      <alignment horizontal="center" vertical="center" wrapText="1"/>
      <protection/>
    </xf>
    <xf numFmtId="0" fontId="18" fillId="0" borderId="42" xfId="45" applyFont="1" applyBorder="1" applyAlignment="1" applyProtection="1">
      <alignment horizontal="center" vertical="center" wrapText="1"/>
      <protection/>
    </xf>
    <xf numFmtId="10" fontId="6" fillId="0" borderId="42" xfId="45" applyNumberFormat="1" applyFont="1" applyBorder="1" applyAlignment="1" applyProtection="1">
      <alignment horizontal="center" vertical="center" wrapText="1"/>
      <protection/>
    </xf>
    <xf numFmtId="0" fontId="6" fillId="0" borderId="42" xfId="45" applyFont="1" applyFill="1" applyBorder="1" applyAlignment="1" applyProtection="1">
      <alignment horizontal="center" vertical="center" wrapText="1"/>
      <protection/>
    </xf>
    <xf numFmtId="14" fontId="6" fillId="0" borderId="42" xfId="51" applyNumberFormat="1" applyFont="1" applyFill="1" applyBorder="1" applyAlignment="1" applyProtection="1">
      <alignment horizontal="center" vertical="center" wrapText="1"/>
      <protection/>
    </xf>
    <xf numFmtId="1" fontId="18" fillId="35" borderId="42" xfId="45" applyNumberFormat="1" applyFont="1" applyFill="1" applyBorder="1" applyAlignment="1" applyProtection="1">
      <alignment horizontal="center" vertical="center" wrapText="1"/>
      <protection/>
    </xf>
    <xf numFmtId="0" fontId="6" fillId="36" borderId="32" xfId="45" applyFont="1" applyFill="1" applyBorder="1" applyAlignment="1" applyProtection="1">
      <alignment horizontal="center" vertical="center" wrapText="1"/>
      <protection/>
    </xf>
    <xf numFmtId="0" fontId="18" fillId="0" borderId="13" xfId="45" applyFont="1" applyBorder="1" applyAlignment="1" applyProtection="1">
      <alignment horizontal="center" vertical="center" wrapText="1"/>
      <protection/>
    </xf>
    <xf numFmtId="10" fontId="6" fillId="0" borderId="13" xfId="45" applyNumberFormat="1" applyFont="1" applyBorder="1" applyAlignment="1" applyProtection="1">
      <alignment horizontal="center" vertical="center" wrapText="1"/>
      <protection/>
    </xf>
    <xf numFmtId="0" fontId="6" fillId="0" borderId="13" xfId="45" applyFont="1" applyFill="1" applyBorder="1" applyAlignment="1" applyProtection="1">
      <alignment horizontal="center" vertical="center" wrapText="1"/>
      <protection/>
    </xf>
    <xf numFmtId="1" fontId="18" fillId="35" borderId="13" xfId="45" applyNumberFormat="1" applyFont="1" applyFill="1" applyBorder="1" applyAlignment="1" applyProtection="1">
      <alignment horizontal="center" vertical="center" wrapText="1"/>
      <protection/>
    </xf>
    <xf numFmtId="0" fontId="6" fillId="0" borderId="32" xfId="45" applyFont="1" applyBorder="1" applyAlignment="1" applyProtection="1">
      <alignment horizontal="center" vertical="center" wrapText="1"/>
      <protection/>
    </xf>
    <xf numFmtId="0" fontId="18" fillId="60" borderId="21" xfId="45" applyFont="1" applyFill="1" applyBorder="1" applyAlignment="1" applyProtection="1">
      <alignment horizontal="center" vertical="center" wrapText="1"/>
      <protection/>
    </xf>
    <xf numFmtId="0" fontId="6" fillId="0" borderId="32" xfId="45" applyFont="1" applyFill="1" applyBorder="1" applyAlignment="1" applyProtection="1">
      <alignment horizontal="center" vertical="center" wrapText="1"/>
      <protection/>
    </xf>
    <xf numFmtId="0" fontId="6" fillId="0" borderId="34" xfId="45" applyFont="1" applyBorder="1" applyAlignment="1" applyProtection="1">
      <alignment horizontal="center" vertical="center" wrapText="1"/>
      <protection/>
    </xf>
    <xf numFmtId="0" fontId="6" fillId="0" borderId="30" xfId="45" applyFont="1" applyBorder="1" applyAlignment="1" applyProtection="1">
      <alignment horizontal="center" vertical="center" wrapText="1"/>
      <protection/>
    </xf>
    <xf numFmtId="0" fontId="18" fillId="0" borderId="30" xfId="45" applyFont="1" applyBorder="1" applyAlignment="1" applyProtection="1">
      <alignment horizontal="center" vertical="center" wrapText="1"/>
      <protection/>
    </xf>
    <xf numFmtId="10" fontId="6" fillId="0" borderId="30" xfId="45" applyNumberFormat="1" applyFont="1" applyBorder="1" applyAlignment="1" applyProtection="1">
      <alignment horizontal="center" vertical="center" wrapText="1"/>
      <protection/>
    </xf>
    <xf numFmtId="0" fontId="6" fillId="0" borderId="30" xfId="45" applyFont="1" applyFill="1" applyBorder="1" applyAlignment="1" applyProtection="1">
      <alignment horizontal="center" vertical="center" wrapText="1"/>
      <protection/>
    </xf>
    <xf numFmtId="14" fontId="6" fillId="0" borderId="30" xfId="51" applyNumberFormat="1" applyFont="1" applyFill="1" applyBorder="1" applyAlignment="1" applyProtection="1">
      <alignment horizontal="center" vertical="center" wrapText="1"/>
      <protection/>
    </xf>
    <xf numFmtId="1" fontId="18" fillId="35" borderId="30" xfId="45" applyNumberFormat="1" applyFont="1" applyFill="1" applyBorder="1" applyAlignment="1" applyProtection="1">
      <alignment horizontal="center" vertical="center" wrapText="1"/>
      <protection/>
    </xf>
    <xf numFmtId="0" fontId="6" fillId="0" borderId="17" xfId="45" applyFont="1" applyFill="1" applyBorder="1" applyAlignment="1" applyProtection="1">
      <alignment horizontal="center" vertical="center" wrapText="1"/>
      <protection/>
    </xf>
    <xf numFmtId="0" fontId="18" fillId="50" borderId="10" xfId="45" applyFont="1" applyFill="1" applyBorder="1" applyAlignment="1" applyProtection="1">
      <alignment horizontal="center" vertical="center" wrapText="1"/>
      <protection/>
    </xf>
    <xf numFmtId="0" fontId="18" fillId="50" borderId="44" xfId="45" applyFont="1" applyFill="1" applyBorder="1" applyAlignment="1" applyProtection="1">
      <alignment horizontal="center" vertical="center" wrapText="1"/>
      <protection/>
    </xf>
    <xf numFmtId="0" fontId="18" fillId="50" borderId="45" xfId="45" applyFont="1" applyFill="1" applyBorder="1" applyAlignment="1" applyProtection="1">
      <alignment horizontal="center" vertical="center" wrapText="1"/>
      <protection/>
    </xf>
    <xf numFmtId="9" fontId="18" fillId="50" borderId="45" xfId="45" applyNumberFormat="1" applyFont="1" applyFill="1" applyBorder="1" applyAlignment="1" applyProtection="1">
      <alignment horizontal="center" vertical="center" wrapText="1"/>
      <protection/>
    </xf>
    <xf numFmtId="9" fontId="6" fillId="0" borderId="13" xfId="70" applyNumberFormat="1" applyFont="1" applyFill="1" applyBorder="1" applyAlignment="1" applyProtection="1">
      <alignment horizontal="center" vertical="center" wrapText="1"/>
      <protection hidden="1"/>
    </xf>
    <xf numFmtId="1" fontId="18" fillId="0" borderId="13" xfId="47" applyNumberFormat="1" applyFont="1" applyBorder="1" applyAlignment="1" applyProtection="1">
      <alignment horizontal="center" vertical="center" wrapText="1"/>
      <protection locked="0"/>
    </xf>
    <xf numFmtId="0" fontId="9" fillId="35" borderId="13" xfId="0" applyFont="1" applyFill="1" applyBorder="1" applyAlignment="1" applyProtection="1">
      <alignment horizontal="center" vertical="center" wrapText="1"/>
      <protection locked="0"/>
    </xf>
    <xf numFmtId="1" fontId="40" fillId="0" borderId="13" xfId="47" applyNumberFormat="1" applyFont="1" applyBorder="1" applyAlignment="1" applyProtection="1">
      <alignment horizontal="center" vertical="center" wrapText="1"/>
      <protection locked="0"/>
    </xf>
    <xf numFmtId="9" fontId="40" fillId="0" borderId="13" xfId="67" applyFont="1" applyFill="1" applyBorder="1" applyAlignment="1" applyProtection="1">
      <alignment horizontal="center" vertical="center" wrapText="1"/>
      <protection locked="0"/>
    </xf>
    <xf numFmtId="1" fontId="9" fillId="35" borderId="13" xfId="67" applyNumberFormat="1" applyFont="1" applyFill="1" applyBorder="1" applyAlignment="1" applyProtection="1">
      <alignment horizontal="center" vertical="center" wrapText="1"/>
      <protection locked="0"/>
    </xf>
    <xf numFmtId="9" fontId="6" fillId="35" borderId="13" xfId="67" applyFont="1" applyFill="1" applyBorder="1" applyAlignment="1" applyProtection="1">
      <alignment horizontal="center" vertical="center" wrapText="1"/>
      <protection locked="0"/>
    </xf>
    <xf numFmtId="9" fontId="18" fillId="0" borderId="13" xfId="67" applyFont="1" applyFill="1" applyBorder="1" applyAlignment="1" applyProtection="1">
      <alignment horizontal="center" vertical="center" wrapText="1"/>
      <protection locked="0"/>
    </xf>
    <xf numFmtId="43" fontId="6" fillId="35" borderId="13" xfId="47" applyFont="1" applyFill="1" applyBorder="1" applyAlignment="1" applyProtection="1">
      <alignment horizontal="center" vertical="center" wrapText="1"/>
      <protection locked="0"/>
    </xf>
    <xf numFmtId="173" fontId="6" fillId="35" borderId="13" xfId="47" applyNumberFormat="1" applyFont="1" applyFill="1" applyBorder="1" applyAlignment="1" applyProtection="1">
      <alignment horizontal="center" vertical="center" wrapText="1"/>
      <protection locked="0"/>
    </xf>
    <xf numFmtId="0" fontId="18" fillId="43" borderId="48" xfId="0" applyFont="1" applyFill="1" applyBorder="1" applyAlignment="1" applyProtection="1">
      <alignment horizontal="center" vertical="center" wrapText="1"/>
      <protection locked="0"/>
    </xf>
    <xf numFmtId="0" fontId="18" fillId="43" borderId="49" xfId="0" applyFont="1" applyFill="1" applyBorder="1" applyAlignment="1" applyProtection="1">
      <alignment horizontal="center" vertical="center" wrapText="1"/>
      <protection locked="0"/>
    </xf>
    <xf numFmtId="0" fontId="18" fillId="43" borderId="50" xfId="0" applyFont="1" applyFill="1" applyBorder="1" applyAlignment="1" applyProtection="1">
      <alignment horizontal="center" vertical="center" wrapText="1"/>
      <protection locked="0"/>
    </xf>
    <xf numFmtId="1" fontId="18" fillId="43" borderId="50" xfId="0" applyNumberFormat="1" applyFont="1" applyFill="1" applyBorder="1" applyAlignment="1" applyProtection="1">
      <alignment horizontal="center" vertical="center" wrapText="1"/>
      <protection locked="0"/>
    </xf>
    <xf numFmtId="44" fontId="18" fillId="43" borderId="50" xfId="55" applyFont="1" applyFill="1" applyBorder="1" applyAlignment="1" applyProtection="1">
      <alignment horizontal="center" vertical="center" wrapText="1"/>
      <protection locked="0"/>
    </xf>
    <xf numFmtId="44" fontId="18" fillId="43" borderId="51" xfId="55" applyFont="1" applyFill="1" applyBorder="1" applyAlignment="1" applyProtection="1">
      <alignment horizontal="center" vertical="center" wrapText="1"/>
      <protection locked="0"/>
    </xf>
    <xf numFmtId="0" fontId="18" fillId="43" borderId="10" xfId="0" applyFont="1" applyFill="1" applyBorder="1" applyAlignment="1">
      <alignment vertical="center" wrapText="1"/>
    </xf>
    <xf numFmtId="0" fontId="18" fillId="43" borderId="11" xfId="0" applyFont="1" applyFill="1" applyBorder="1" applyAlignment="1">
      <alignment vertical="center" wrapText="1"/>
    </xf>
    <xf numFmtId="0" fontId="18" fillId="43" borderId="0" xfId="0" applyFont="1" applyFill="1" applyBorder="1" applyAlignment="1">
      <alignment horizontal="center" vertical="center" wrapText="1"/>
    </xf>
    <xf numFmtId="9" fontId="18" fillId="43" borderId="0" xfId="0" applyNumberFormat="1" applyFont="1" applyFill="1" applyBorder="1" applyAlignment="1">
      <alignment horizontal="center" vertical="center" wrapText="1"/>
    </xf>
    <xf numFmtId="9" fontId="18" fillId="43" borderId="0" xfId="67" applyFont="1" applyFill="1" applyBorder="1" applyAlignment="1">
      <alignment horizontal="center" vertical="center" wrapText="1"/>
    </xf>
    <xf numFmtId="44" fontId="18" fillId="43" borderId="0" xfId="0" applyNumberFormat="1" applyFont="1" applyFill="1" applyBorder="1" applyAlignment="1">
      <alignment horizontal="center" vertical="center" wrapText="1"/>
    </xf>
    <xf numFmtId="9" fontId="6" fillId="0" borderId="13" xfId="45" applyNumberFormat="1" applyFont="1" applyFill="1" applyBorder="1" applyAlignment="1">
      <alignment horizontal="center" vertical="center" wrapText="1"/>
      <protection/>
    </xf>
    <xf numFmtId="0" fontId="54" fillId="60" borderId="41" xfId="61" applyFont="1" applyFill="1" applyBorder="1" applyAlignment="1" applyProtection="1">
      <alignment horizontal="center" vertical="center" wrapText="1"/>
      <protection hidden="1"/>
    </xf>
    <xf numFmtId="0" fontId="54" fillId="43" borderId="12" xfId="0" applyFont="1" applyFill="1" applyBorder="1" applyAlignment="1" applyProtection="1">
      <alignment horizontal="center" vertical="center" wrapText="1"/>
      <protection hidden="1"/>
    </xf>
    <xf numFmtId="9" fontId="54" fillId="43" borderId="12" xfId="67" applyFont="1" applyFill="1" applyBorder="1" applyAlignment="1" applyProtection="1">
      <alignment horizontal="center" vertical="center" wrapText="1"/>
      <protection hidden="1"/>
    </xf>
    <xf numFmtId="0" fontId="54" fillId="43" borderId="12" xfId="0" applyFont="1" applyFill="1" applyBorder="1" applyAlignment="1" applyProtection="1">
      <alignment/>
      <protection hidden="1"/>
    </xf>
    <xf numFmtId="174" fontId="54" fillId="52" borderId="12" xfId="65" applyNumberFormat="1" applyFont="1" applyFill="1" applyBorder="1" applyAlignment="1">
      <alignment horizontal="center" vertical="center" wrapText="1"/>
      <protection/>
    </xf>
    <xf numFmtId="174" fontId="54" fillId="52" borderId="24" xfId="65" applyNumberFormat="1" applyFont="1" applyFill="1" applyBorder="1" applyAlignment="1">
      <alignment horizontal="center" vertical="center" wrapText="1"/>
      <protection/>
    </xf>
    <xf numFmtId="9" fontId="51" fillId="0" borderId="13" xfId="45" applyNumberFormat="1" applyFont="1" applyFill="1" applyBorder="1" applyAlignment="1">
      <alignment horizontal="center" vertical="center" wrapText="1"/>
      <protection/>
    </xf>
    <xf numFmtId="0" fontId="51" fillId="36" borderId="13" xfId="45" applyFont="1" applyFill="1" applyBorder="1" applyAlignment="1" applyProtection="1">
      <alignment horizontal="center" vertical="center" wrapText="1"/>
      <protection hidden="1"/>
    </xf>
    <xf numFmtId="0" fontId="51" fillId="0" borderId="13" xfId="45" applyFont="1" applyFill="1" applyBorder="1" applyAlignment="1" applyProtection="1">
      <alignment horizontal="center" vertical="center" wrapText="1"/>
      <protection hidden="1"/>
    </xf>
    <xf numFmtId="0" fontId="51" fillId="61" borderId="13" xfId="65" applyFont="1" applyFill="1" applyBorder="1" applyAlignment="1">
      <alignment horizontal="center" vertical="center" wrapText="1"/>
      <protection/>
    </xf>
    <xf numFmtId="0" fontId="51" fillId="0" borderId="13" xfId="65" applyFont="1" applyBorder="1" applyAlignment="1">
      <alignment horizontal="center" vertical="center" wrapText="1"/>
      <protection/>
    </xf>
    <xf numFmtId="9" fontId="51" fillId="0" borderId="13" xfId="65" applyNumberFormat="1" applyFont="1" applyBorder="1" applyAlignment="1">
      <alignment horizontal="center" vertical="center" wrapText="1"/>
      <protection/>
    </xf>
    <xf numFmtId="9" fontId="54" fillId="0" borderId="13" xfId="67" applyFont="1" applyBorder="1" applyAlignment="1">
      <alignment horizontal="center" vertical="center" wrapText="1"/>
    </xf>
    <xf numFmtId="0" fontId="51" fillId="61" borderId="17" xfId="65" applyFont="1" applyFill="1" applyBorder="1" applyAlignment="1">
      <alignment horizontal="center" vertical="center" wrapText="1"/>
      <protection/>
    </xf>
    <xf numFmtId="0" fontId="51" fillId="63" borderId="13" xfId="65" applyFont="1" applyFill="1" applyBorder="1" applyAlignment="1">
      <alignment horizontal="center" vertical="center" wrapText="1"/>
      <protection/>
    </xf>
    <xf numFmtId="3" fontId="54" fillId="36" borderId="13" xfId="65" applyNumberFormat="1" applyFont="1" applyFill="1" applyBorder="1" applyAlignment="1">
      <alignment horizontal="center" vertical="center" wrapText="1"/>
      <protection/>
    </xf>
    <xf numFmtId="174" fontId="51" fillId="62" borderId="13" xfId="65" applyNumberFormat="1" applyFont="1" applyFill="1" applyBorder="1" applyAlignment="1">
      <alignment horizontal="center" vertical="center" wrapText="1"/>
      <protection/>
    </xf>
    <xf numFmtId="174" fontId="51" fillId="62" borderId="16" xfId="65" applyNumberFormat="1" applyFont="1" applyFill="1" applyBorder="1" applyAlignment="1">
      <alignment horizontal="center" vertical="center" wrapText="1"/>
      <protection/>
    </xf>
    <xf numFmtId="0" fontId="54" fillId="52" borderId="90" xfId="65" applyFont="1" applyFill="1" applyBorder="1" applyAlignment="1">
      <alignment horizontal="center" vertical="center" wrapText="1"/>
      <protection/>
    </xf>
    <xf numFmtId="0" fontId="54" fillId="52" borderId="119" xfId="65" applyFont="1" applyFill="1" applyBorder="1" applyAlignment="1">
      <alignment horizontal="center" vertical="center" wrapText="1"/>
      <protection/>
    </xf>
    <xf numFmtId="0" fontId="54" fillId="52" borderId="12" xfId="65" applyFont="1" applyFill="1" applyBorder="1" applyAlignment="1">
      <alignment horizontal="center" vertical="center" wrapText="1"/>
      <protection/>
    </xf>
    <xf numFmtId="9" fontId="54" fillId="52" borderId="12" xfId="65" applyNumberFormat="1" applyFont="1" applyFill="1" applyBorder="1" applyAlignment="1">
      <alignment horizontal="center" vertical="center" wrapText="1"/>
      <protection/>
    </xf>
    <xf numFmtId="9" fontId="51" fillId="62" borderId="13" xfId="65" applyNumberFormat="1" applyFont="1" applyFill="1" applyBorder="1" applyAlignment="1">
      <alignment horizontal="center" vertical="center" wrapText="1"/>
      <protection/>
    </xf>
    <xf numFmtId="3" fontId="54" fillId="0" borderId="13" xfId="65" applyNumberFormat="1" applyFont="1" applyBorder="1" applyAlignment="1">
      <alignment horizontal="center" vertical="center" wrapText="1"/>
      <protection/>
    </xf>
    <xf numFmtId="0" fontId="54" fillId="52" borderId="54" xfId="65" applyFont="1" applyFill="1" applyBorder="1" applyAlignment="1">
      <alignment horizontal="center" vertical="center" wrapText="1"/>
      <protection/>
    </xf>
    <xf numFmtId="174" fontId="54" fillId="52" borderId="36" xfId="65" applyNumberFormat="1" applyFont="1" applyFill="1" applyBorder="1" applyAlignment="1">
      <alignment horizontal="center" vertical="center" wrapText="1"/>
      <protection/>
    </xf>
    <xf numFmtId="0" fontId="51" fillId="36" borderId="13" xfId="65" applyFont="1" applyFill="1" applyBorder="1" applyAlignment="1">
      <alignment horizontal="center" vertical="center" wrapText="1"/>
      <protection/>
    </xf>
    <xf numFmtId="9" fontId="51" fillId="77" borderId="13" xfId="65" applyNumberFormat="1" applyFont="1" applyFill="1" applyBorder="1" applyAlignment="1">
      <alignment horizontal="center" vertical="center" wrapText="1"/>
      <protection/>
    </xf>
    <xf numFmtId="170" fontId="45" fillId="36" borderId="16" xfId="0" applyNumberFormat="1" applyFont="1" applyFill="1" applyBorder="1" applyAlignment="1">
      <alignment horizontal="center" vertical="center"/>
    </xf>
    <xf numFmtId="9" fontId="51" fillId="36" borderId="13" xfId="65" applyNumberFormat="1" applyFont="1" applyFill="1" applyBorder="1" applyAlignment="1">
      <alignment horizontal="center" vertical="center" wrapText="1"/>
      <protection/>
    </xf>
    <xf numFmtId="9" fontId="51" fillId="62" borderId="13" xfId="65" applyNumberFormat="1" applyFont="1" applyFill="1" applyBorder="1" applyAlignment="1">
      <alignment horizontal="center" vertical="center" wrapText="1"/>
      <protection/>
    </xf>
    <xf numFmtId="170" fontId="45" fillId="0" borderId="16" xfId="0" applyNumberFormat="1" applyFont="1" applyBorder="1" applyAlignment="1">
      <alignment horizontal="center" vertical="center"/>
    </xf>
    <xf numFmtId="0" fontId="48" fillId="37" borderId="14" xfId="61" applyFont="1" applyFill="1" applyBorder="1" applyAlignment="1" applyProtection="1">
      <alignment horizontal="center" vertical="center" wrapText="1"/>
      <protection hidden="1" locked="0"/>
    </xf>
    <xf numFmtId="0" fontId="18" fillId="48" borderId="11" xfId="0" applyFont="1" applyFill="1" applyBorder="1" applyAlignment="1" applyProtection="1">
      <alignment vertical="center" wrapText="1"/>
      <protection locked="0"/>
    </xf>
    <xf numFmtId="0" fontId="18" fillId="48" borderId="0" xfId="0" applyFont="1" applyFill="1" applyBorder="1" applyAlignment="1" applyProtection="1">
      <alignment vertical="center" wrapText="1"/>
      <protection locked="0"/>
    </xf>
    <xf numFmtId="0" fontId="23" fillId="33" borderId="11" xfId="0" applyFont="1" applyFill="1" applyBorder="1" applyAlignment="1" applyProtection="1">
      <alignment vertical="center" wrapText="1"/>
      <protection locked="0"/>
    </xf>
    <xf numFmtId="0" fontId="23" fillId="33" borderId="0" xfId="0" applyFont="1" applyFill="1" applyBorder="1" applyAlignment="1" applyProtection="1">
      <alignment vertical="center" wrapText="1"/>
      <protection locked="0"/>
    </xf>
    <xf numFmtId="0" fontId="18" fillId="33"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9" fontId="18" fillId="33" borderId="0" xfId="0" applyNumberFormat="1" applyFont="1" applyFill="1" applyBorder="1" applyAlignment="1" applyProtection="1">
      <alignment horizontal="center" vertical="center" wrapText="1"/>
      <protection/>
    </xf>
    <xf numFmtId="1" fontId="18" fillId="33" borderId="0" xfId="0" applyNumberFormat="1" applyFont="1" applyFill="1" applyBorder="1" applyAlignment="1" applyProtection="1">
      <alignment horizontal="center" vertical="center" wrapText="1"/>
      <protection/>
    </xf>
    <xf numFmtId="0" fontId="6" fillId="65" borderId="13" xfId="0" applyFont="1" applyFill="1" applyBorder="1" applyAlignment="1" applyProtection="1">
      <alignment horizontal="center" vertical="center" wrapText="1"/>
      <protection/>
    </xf>
    <xf numFmtId="1" fontId="6" fillId="65" borderId="13" xfId="67" applyNumberFormat="1" applyFont="1" applyFill="1" applyBorder="1" applyAlignment="1" applyProtection="1">
      <alignment horizontal="center" vertical="center" wrapText="1"/>
      <protection/>
    </xf>
    <xf numFmtId="0" fontId="72" fillId="43" borderId="13" xfId="0" applyFont="1" applyFill="1" applyBorder="1" applyAlignment="1">
      <alignment horizontal="left" vertical="center" wrapText="1"/>
    </xf>
    <xf numFmtId="0" fontId="72" fillId="43" borderId="13" xfId="0" applyFont="1" applyFill="1" applyBorder="1" applyAlignment="1">
      <alignment horizontal="center" vertical="center" wrapText="1"/>
    </xf>
    <xf numFmtId="9" fontId="72" fillId="43" borderId="13" xfId="71" applyFont="1" applyFill="1" applyBorder="1" applyAlignment="1">
      <alignment horizontal="center" vertical="center" wrapText="1"/>
    </xf>
    <xf numFmtId="44" fontId="72" fillId="43" borderId="26" xfId="55" applyFont="1" applyFill="1" applyBorder="1" applyAlignment="1">
      <alignment horizontal="center" vertical="center" wrapText="1"/>
    </xf>
    <xf numFmtId="44" fontId="72" fillId="43" borderId="13" xfId="55" applyFont="1" applyFill="1" applyBorder="1" applyAlignment="1">
      <alignment horizontal="center" vertical="center" wrapText="1"/>
    </xf>
    <xf numFmtId="171" fontId="72" fillId="43" borderId="13" xfId="0" applyNumberFormat="1" applyFont="1" applyFill="1" applyBorder="1" applyAlignment="1">
      <alignment horizontal="center" vertical="center" wrapText="1"/>
    </xf>
    <xf numFmtId="0" fontId="72" fillId="43" borderId="16" xfId="0" applyFont="1" applyFill="1" applyBorder="1" applyAlignment="1">
      <alignment horizontal="center" vertical="center" wrapText="1"/>
    </xf>
    <xf numFmtId="0" fontId="73" fillId="0" borderId="13" xfId="61" applyFont="1" applyFill="1" applyBorder="1" applyAlignment="1" applyProtection="1">
      <alignment horizontal="center" vertical="center" wrapText="1"/>
      <protection hidden="1"/>
    </xf>
    <xf numFmtId="1" fontId="73" fillId="36" borderId="13" xfId="61" applyNumberFormat="1" applyFont="1" applyFill="1" applyBorder="1" applyAlignment="1" applyProtection="1">
      <alignment horizontal="center" vertical="center" wrapText="1"/>
      <protection hidden="1"/>
    </xf>
    <xf numFmtId="9" fontId="6" fillId="65" borderId="13" xfId="67" applyFont="1" applyFill="1" applyBorder="1" applyAlignment="1" applyProtection="1">
      <alignment horizontal="center" vertical="center" wrapText="1"/>
      <protection/>
    </xf>
    <xf numFmtId="1" fontId="72" fillId="36" borderId="131" xfId="47" applyNumberFormat="1" applyFont="1" applyFill="1" applyBorder="1" applyAlignment="1">
      <alignment horizontal="center" vertical="center" wrapText="1"/>
    </xf>
    <xf numFmtId="9" fontId="72" fillId="43" borderId="13" xfId="0" applyNumberFormat="1" applyFont="1" applyFill="1" applyBorder="1" applyAlignment="1">
      <alignment horizontal="center" vertical="center" wrapText="1"/>
    </xf>
    <xf numFmtId="0" fontId="72" fillId="43" borderId="26" xfId="0" applyFont="1" applyFill="1" applyBorder="1" applyAlignment="1">
      <alignment horizontal="left" vertical="center" wrapText="1"/>
    </xf>
    <xf numFmtId="0" fontId="72" fillId="43" borderId="26" xfId="0" applyFont="1" applyFill="1" applyBorder="1" applyAlignment="1">
      <alignment horizontal="center" vertical="center" wrapText="1"/>
    </xf>
    <xf numFmtId="9" fontId="72" fillId="43" borderId="26" xfId="0" applyNumberFormat="1" applyFont="1" applyFill="1" applyBorder="1" applyAlignment="1">
      <alignment horizontal="center" vertical="center" wrapText="1"/>
    </xf>
    <xf numFmtId="171" fontId="72" fillId="43" borderId="26" xfId="0" applyNumberFormat="1" applyFont="1" applyFill="1" applyBorder="1" applyAlignment="1">
      <alignment horizontal="center" vertical="center" wrapText="1"/>
    </xf>
    <xf numFmtId="0" fontId="72" fillId="43" borderId="29" xfId="0" applyFont="1" applyFill="1" applyBorder="1" applyAlignment="1">
      <alignment horizontal="center" vertical="center" wrapText="1"/>
    </xf>
    <xf numFmtId="44" fontId="72" fillId="0" borderId="13" xfId="55" applyFont="1" applyFill="1" applyBorder="1" applyAlignment="1">
      <alignment horizontal="center" vertical="center" wrapText="1"/>
    </xf>
    <xf numFmtId="171" fontId="72" fillId="0" borderId="13" xfId="0" applyNumberFormat="1" applyFont="1" applyFill="1" applyBorder="1" applyAlignment="1">
      <alignment horizontal="center" vertical="center" wrapText="1"/>
    </xf>
    <xf numFmtId="0" fontId="72" fillId="0" borderId="16" xfId="0" applyFont="1" applyFill="1" applyBorder="1" applyAlignment="1">
      <alignment horizontal="center" vertical="center" wrapText="1"/>
    </xf>
    <xf numFmtId="43" fontId="6" fillId="65" borderId="13" xfId="47" applyFont="1" applyFill="1" applyBorder="1" applyAlignment="1" applyProtection="1">
      <alignment horizontal="center" vertical="center" wrapText="1"/>
      <protection/>
    </xf>
    <xf numFmtId="1" fontId="54" fillId="36" borderId="13" xfId="67" applyNumberFormat="1"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xf>
    <xf numFmtId="1" fontId="18" fillId="36" borderId="13" xfId="47" applyNumberFormat="1" applyFont="1" applyFill="1" applyBorder="1" applyAlignment="1">
      <alignment horizontal="center" vertical="center" wrapText="1"/>
    </xf>
    <xf numFmtId="2" fontId="2" fillId="36" borderId="0" xfId="65" applyNumberFormat="1" applyFont="1" applyFill="1" applyBorder="1" applyAlignment="1" applyProtection="1">
      <alignment horizontal="center" vertical="center"/>
      <protection/>
    </xf>
    <xf numFmtId="2" fontId="3" fillId="53" borderId="0" xfId="45" applyNumberFormat="1" applyFont="1" applyFill="1" applyBorder="1" applyAlignment="1" applyProtection="1">
      <alignment horizontal="center" vertical="center" wrapText="1"/>
      <protection/>
    </xf>
    <xf numFmtId="0" fontId="55" fillId="0" borderId="13" xfId="0" applyFont="1" applyBorder="1" applyAlignment="1" applyProtection="1">
      <alignment horizontal="center" vertical="center"/>
      <protection hidden="1"/>
    </xf>
    <xf numFmtId="0" fontId="8" fillId="78" borderId="41" xfId="61" applyFont="1" applyFill="1" applyBorder="1" applyAlignment="1" applyProtection="1">
      <alignment horizontal="center" vertical="center" wrapText="1"/>
      <protection hidden="1"/>
    </xf>
    <xf numFmtId="2" fontId="18" fillId="36" borderId="90" xfId="67" applyNumberFormat="1" applyFont="1" applyFill="1" applyBorder="1" applyAlignment="1" applyProtection="1">
      <alignment horizontal="center" vertical="center" wrapText="1"/>
      <protection hidden="1" locked="0"/>
    </xf>
    <xf numFmtId="3" fontId="6" fillId="35" borderId="13" xfId="0" applyNumberFormat="1" applyFont="1" applyFill="1" applyBorder="1" applyAlignment="1">
      <alignment horizontal="center" vertical="center" wrapText="1"/>
    </xf>
    <xf numFmtId="1" fontId="6" fillId="0" borderId="13" xfId="0" applyNumberFormat="1" applyFont="1" applyBorder="1" applyAlignment="1">
      <alignment horizontal="center" vertical="center" wrapText="1"/>
    </xf>
    <xf numFmtId="10" fontId="18" fillId="43" borderId="0" xfId="0" applyNumberFormat="1" applyFont="1" applyFill="1" applyBorder="1" applyAlignment="1">
      <alignment horizontal="center" vertical="center" wrapText="1"/>
    </xf>
    <xf numFmtId="1" fontId="18" fillId="43" borderId="0" xfId="0" applyNumberFormat="1" applyFont="1" applyFill="1" applyBorder="1" applyAlignment="1">
      <alignment horizontal="center" vertical="center" wrapText="1"/>
    </xf>
    <xf numFmtId="171" fontId="18" fillId="43" borderId="0" xfId="0" applyNumberFormat="1" applyFont="1" applyFill="1" applyBorder="1" applyAlignment="1">
      <alignment horizontal="center" vertical="center" wrapText="1"/>
    </xf>
    <xf numFmtId="10" fontId="18" fillId="43" borderId="0" xfId="67" applyNumberFormat="1" applyFont="1" applyFill="1" applyBorder="1" applyAlignment="1">
      <alignment horizontal="center" vertical="center" wrapText="1"/>
    </xf>
    <xf numFmtId="172" fontId="18" fillId="43" borderId="0" xfId="0" applyNumberFormat="1" applyFont="1" applyFill="1" applyBorder="1" applyAlignment="1">
      <alignment horizontal="center" vertical="center" wrapText="1"/>
    </xf>
    <xf numFmtId="1" fontId="6" fillId="36" borderId="13" xfId="47" applyNumberFormat="1" applyFont="1" applyFill="1" applyBorder="1" applyAlignment="1">
      <alignment horizontal="center" vertical="center" wrapText="1"/>
    </xf>
    <xf numFmtId="0" fontId="18" fillId="49" borderId="21" xfId="0" applyFont="1" applyFill="1" applyBorder="1" applyAlignment="1">
      <alignment vertical="center" wrapText="1"/>
    </xf>
    <xf numFmtId="0" fontId="18" fillId="49" borderId="22" xfId="0" applyFont="1" applyFill="1" applyBorder="1" applyAlignment="1">
      <alignment vertical="center" wrapText="1"/>
    </xf>
    <xf numFmtId="0" fontId="18" fillId="49" borderId="62" xfId="0" applyFont="1" applyFill="1" applyBorder="1" applyAlignment="1">
      <alignment vertical="center" wrapText="1"/>
    </xf>
    <xf numFmtId="0" fontId="18" fillId="37" borderId="19" xfId="45" applyFont="1" applyFill="1" applyBorder="1" applyAlignment="1" applyProtection="1">
      <alignment horizontal="center" vertical="center" wrapText="1"/>
      <protection locked="0"/>
    </xf>
    <xf numFmtId="9" fontId="18" fillId="37" borderId="20" xfId="67" applyFont="1" applyFill="1" applyBorder="1" applyAlignment="1" applyProtection="1">
      <alignment horizontal="center" vertical="center" wrapText="1"/>
      <protection hidden="1" locked="0"/>
    </xf>
    <xf numFmtId="9" fontId="18" fillId="37" borderId="25" xfId="67" applyFont="1" applyFill="1" applyBorder="1" applyAlignment="1" applyProtection="1">
      <alignment horizontal="center" vertical="center" wrapText="1"/>
      <protection hidden="1" locked="0"/>
    </xf>
    <xf numFmtId="0" fontId="17" fillId="40" borderId="26" xfId="62" applyFont="1" applyFill="1" applyBorder="1" applyAlignment="1" applyProtection="1">
      <alignment horizontal="center" vertical="center" wrapText="1"/>
      <protection hidden="1" locked="0"/>
    </xf>
    <xf numFmtId="9" fontId="18" fillId="37" borderId="26" xfId="45" applyNumberFormat="1" applyFont="1" applyFill="1" applyBorder="1" applyAlignment="1" applyProtection="1">
      <alignment horizontal="center" vertical="center" wrapText="1"/>
      <protection locked="0"/>
    </xf>
    <xf numFmtId="0" fontId="18" fillId="37" borderId="26" xfId="45" applyFont="1" applyFill="1" applyBorder="1" applyAlignment="1" applyProtection="1">
      <alignment horizontal="center" vertical="center" wrapText="1"/>
      <protection locked="0"/>
    </xf>
    <xf numFmtId="177" fontId="3" fillId="40" borderId="54" xfId="45" applyNumberFormat="1" applyFont="1" applyFill="1" applyBorder="1" applyAlignment="1" applyProtection="1">
      <alignment horizontal="center" vertical="center" wrapText="1"/>
      <protection/>
    </xf>
    <xf numFmtId="177" fontId="3" fillId="40" borderId="90" xfId="45" applyNumberFormat="1" applyFont="1" applyFill="1" applyBorder="1" applyAlignment="1" applyProtection="1">
      <alignment horizontal="center" vertical="center" wrapText="1"/>
      <protection/>
    </xf>
    <xf numFmtId="177" fontId="4" fillId="0" borderId="90" xfId="45" applyNumberFormat="1" applyFont="1" applyBorder="1" applyAlignment="1" applyProtection="1">
      <alignment horizontal="center" vertical="center" wrapText="1"/>
      <protection/>
    </xf>
    <xf numFmtId="177" fontId="5" fillId="50" borderId="90" xfId="45" applyNumberFormat="1" applyFont="1" applyFill="1" applyBorder="1" applyAlignment="1" applyProtection="1">
      <alignment horizontal="center" vertical="center" wrapText="1"/>
      <protection/>
    </xf>
    <xf numFmtId="177" fontId="5" fillId="67" borderId="90" xfId="45" applyNumberFormat="1" applyFont="1" applyFill="1" applyBorder="1" applyAlignment="1" applyProtection="1">
      <alignment horizontal="center" vertical="center" wrapText="1"/>
      <protection/>
    </xf>
    <xf numFmtId="0" fontId="22" fillId="43" borderId="63" xfId="0" applyFont="1" applyFill="1" applyBorder="1" applyAlignment="1" applyProtection="1">
      <alignment horizontal="center" vertical="center" wrapText="1"/>
      <protection/>
    </xf>
    <xf numFmtId="0" fontId="17" fillId="44" borderId="41" xfId="0" applyFont="1" applyFill="1" applyBorder="1" applyAlignment="1" applyProtection="1">
      <alignment horizontal="center" vertical="center" wrapText="1"/>
      <protection/>
    </xf>
    <xf numFmtId="177" fontId="11" fillId="36" borderId="90" xfId="67" applyNumberFormat="1" applyFont="1" applyFill="1" applyBorder="1" applyAlignment="1" applyProtection="1">
      <alignment horizontal="center" vertical="center" wrapText="1"/>
      <protection hidden="1" locked="0"/>
    </xf>
    <xf numFmtId="0" fontId="18" fillId="49" borderId="41" xfId="0" applyFont="1" applyFill="1" applyBorder="1" applyAlignment="1" applyProtection="1">
      <alignment horizontal="center" vertical="center" wrapText="1"/>
      <protection/>
    </xf>
    <xf numFmtId="0" fontId="6" fillId="35" borderId="13" xfId="61" applyNumberFormat="1" applyFont="1" applyFill="1" applyBorder="1" applyAlignment="1" applyProtection="1">
      <alignment horizontal="center" vertical="center" wrapText="1"/>
      <protection hidden="1"/>
    </xf>
    <xf numFmtId="3" fontId="6" fillId="35" borderId="13" xfId="0" applyNumberFormat="1" applyFont="1" applyFill="1" applyBorder="1" applyAlignment="1" applyProtection="1">
      <alignment horizontal="center" vertical="center" wrapText="1"/>
      <protection/>
    </xf>
    <xf numFmtId="0" fontId="6" fillId="35" borderId="13" xfId="67" applyNumberFormat="1" applyFont="1" applyFill="1" applyBorder="1" applyAlignment="1" applyProtection="1">
      <alignment horizontal="center" vertical="center" wrapText="1"/>
      <protection/>
    </xf>
    <xf numFmtId="0" fontId="18" fillId="43" borderId="11" xfId="0" applyFont="1" applyFill="1" applyBorder="1" applyAlignment="1" applyProtection="1">
      <alignment horizontal="center" vertical="center" wrapText="1"/>
      <protection/>
    </xf>
    <xf numFmtId="1" fontId="18" fillId="43" borderId="0" xfId="0" applyNumberFormat="1" applyFont="1" applyFill="1" applyBorder="1" applyAlignment="1" applyProtection="1">
      <alignment horizontal="center" vertical="center" wrapText="1"/>
      <protection/>
    </xf>
    <xf numFmtId="0" fontId="6" fillId="43" borderId="0" xfId="0" applyFont="1" applyFill="1" applyBorder="1" applyAlignment="1" applyProtection="1">
      <alignment horizontal="center" vertical="center" wrapText="1"/>
      <protection/>
    </xf>
    <xf numFmtId="0" fontId="6" fillId="0" borderId="99" xfId="0" applyFont="1" applyFill="1" applyBorder="1" applyAlignment="1" applyProtection="1">
      <alignment horizontal="center" vertical="center" wrapText="1"/>
      <protection/>
    </xf>
    <xf numFmtId="0" fontId="6" fillId="0" borderId="42" xfId="0" applyFont="1" applyFill="1" applyBorder="1" applyAlignment="1" applyProtection="1">
      <alignment horizontal="center" vertical="center" wrapText="1"/>
      <protection/>
    </xf>
    <xf numFmtId="0" fontId="6" fillId="0" borderId="42" xfId="0" applyFont="1" applyBorder="1" applyAlignment="1" applyProtection="1">
      <alignment horizontal="center" vertical="center" wrapText="1"/>
      <protection/>
    </xf>
    <xf numFmtId="0" fontId="6" fillId="0" borderId="17" xfId="0" applyFont="1" applyFill="1" applyBorder="1" applyAlignment="1" applyProtection="1">
      <alignment vertical="center" wrapText="1"/>
      <protection/>
    </xf>
    <xf numFmtId="0" fontId="6" fillId="0" borderId="17" xfId="0" applyFont="1" applyFill="1" applyBorder="1" applyAlignment="1" applyProtection="1">
      <alignment horizontal="left" vertical="center" wrapText="1"/>
      <protection/>
    </xf>
    <xf numFmtId="0" fontId="6" fillId="0" borderId="17" xfId="45" applyFont="1" applyFill="1" applyBorder="1" applyAlignment="1">
      <alignment horizontal="center" vertical="center" wrapText="1"/>
      <protection/>
    </xf>
    <xf numFmtId="0" fontId="6" fillId="0" borderId="13" xfId="45" applyFont="1" applyBorder="1" applyAlignment="1">
      <alignment horizontal="center" vertical="center" wrapText="1"/>
      <protection/>
    </xf>
    <xf numFmtId="0" fontId="18" fillId="43" borderId="56" xfId="0" applyFont="1" applyFill="1" applyBorder="1" applyAlignment="1" applyProtection="1">
      <alignment horizontal="center" vertical="center" wrapText="1"/>
      <protection/>
    </xf>
    <xf numFmtId="0" fontId="18" fillId="43" borderId="53" xfId="0" applyFont="1" applyFill="1" applyBorder="1" applyAlignment="1" applyProtection="1">
      <alignment horizontal="center" vertical="center" wrapText="1"/>
      <protection/>
    </xf>
    <xf numFmtId="10" fontId="18" fillId="43" borderId="56" xfId="0" applyNumberFormat="1" applyFont="1" applyFill="1" applyBorder="1" applyAlignment="1" applyProtection="1">
      <alignment horizontal="center" vertical="center" wrapText="1"/>
      <protection/>
    </xf>
    <xf numFmtId="9" fontId="18" fillId="43" borderId="56" xfId="0" applyNumberFormat="1" applyFont="1" applyFill="1" applyBorder="1" applyAlignment="1" applyProtection="1">
      <alignment horizontal="center" vertical="center" wrapText="1"/>
      <protection/>
    </xf>
    <xf numFmtId="1" fontId="18" fillId="43" borderId="56" xfId="0" applyNumberFormat="1" applyFont="1" applyFill="1" applyBorder="1" applyAlignment="1" applyProtection="1">
      <alignment horizontal="center" vertical="center" wrapText="1"/>
      <protection/>
    </xf>
    <xf numFmtId="0" fontId="6" fillId="79" borderId="42" xfId="61" applyFont="1" applyFill="1" applyBorder="1" applyAlignment="1" applyProtection="1">
      <alignment horizontal="center" vertical="center" wrapText="1"/>
      <protection hidden="1"/>
    </xf>
    <xf numFmtId="0" fontId="6" fillId="79" borderId="13" xfId="61" applyFont="1" applyFill="1" applyBorder="1" applyAlignment="1" applyProtection="1">
      <alignment horizontal="center" vertical="center" wrapText="1"/>
      <protection hidden="1"/>
    </xf>
    <xf numFmtId="9" fontId="6" fillId="79" borderId="13" xfId="67" applyFont="1" applyFill="1" applyBorder="1" applyAlignment="1" applyProtection="1">
      <alignment horizontal="center" vertical="center" wrapText="1"/>
      <protection hidden="1"/>
    </xf>
    <xf numFmtId="1" fontId="55" fillId="79" borderId="13" xfId="67" applyNumberFormat="1" applyFont="1" applyFill="1" applyBorder="1" applyAlignment="1" applyProtection="1">
      <alignment horizontal="center" vertical="center" wrapText="1"/>
      <protection hidden="1"/>
    </xf>
    <xf numFmtId="0" fontId="55" fillId="0" borderId="13" xfId="0" applyFont="1" applyFill="1" applyBorder="1" applyAlignment="1" applyProtection="1">
      <alignment horizontal="center" vertical="center" wrapText="1"/>
      <protection hidden="1"/>
    </xf>
    <xf numFmtId="9" fontId="55" fillId="0" borderId="13" xfId="67" applyFont="1" applyBorder="1" applyAlignment="1" applyProtection="1">
      <alignment horizontal="center" vertical="center"/>
      <protection hidden="1"/>
    </xf>
    <xf numFmtId="9" fontId="55" fillId="35" borderId="13" xfId="61" applyNumberFormat="1" applyFont="1" applyFill="1" applyBorder="1" applyAlignment="1" applyProtection="1">
      <alignment horizontal="center" vertical="center" wrapText="1"/>
      <protection hidden="1"/>
    </xf>
    <xf numFmtId="1" fontId="55" fillId="36" borderId="13" xfId="0" applyNumberFormat="1" applyFont="1" applyFill="1" applyBorder="1" applyAlignment="1" applyProtection="1">
      <alignment horizontal="center" vertical="center" wrapText="1"/>
      <protection hidden="1"/>
    </xf>
    <xf numFmtId="0" fontId="55" fillId="0" borderId="13" xfId="0" applyFont="1" applyBorder="1" applyAlignment="1" applyProtection="1">
      <alignment horizontal="center"/>
      <protection hidden="1"/>
    </xf>
    <xf numFmtId="0" fontId="55" fillId="0" borderId="16" xfId="0" applyFont="1" applyBorder="1" applyAlignment="1" applyProtection="1">
      <alignment/>
      <protection hidden="1"/>
    </xf>
    <xf numFmtId="0" fontId="52" fillId="43" borderId="111" xfId="0" applyFont="1" applyFill="1" applyBorder="1" applyAlignment="1" applyProtection="1">
      <alignment horizontal="center" vertical="center" wrapText="1"/>
      <protection hidden="1"/>
    </xf>
    <xf numFmtId="9" fontId="52" fillId="43" borderId="111" xfId="67" applyFont="1" applyFill="1" applyBorder="1" applyAlignment="1" applyProtection="1">
      <alignment horizontal="center" vertical="center" wrapText="1"/>
      <protection hidden="1"/>
    </xf>
    <xf numFmtId="1" fontId="52" fillId="43" borderId="111" xfId="0" applyNumberFormat="1" applyFont="1" applyFill="1" applyBorder="1" applyAlignment="1" applyProtection="1">
      <alignment horizontal="center" vertical="center" wrapText="1"/>
      <protection hidden="1"/>
    </xf>
    <xf numFmtId="171" fontId="52" fillId="43" borderId="111" xfId="0" applyNumberFormat="1" applyFont="1" applyFill="1" applyBorder="1" applyAlignment="1" applyProtection="1">
      <alignment horizontal="center" vertical="center" wrapText="1"/>
      <protection hidden="1"/>
    </xf>
    <xf numFmtId="0" fontId="52" fillId="43" borderId="112" xfId="0" applyFont="1" applyFill="1" applyBorder="1" applyAlignment="1" applyProtection="1">
      <alignment horizontal="center" vertical="center" wrapText="1"/>
      <protection hidden="1"/>
    </xf>
    <xf numFmtId="0" fontId="52" fillId="43" borderId="17" xfId="0" applyFont="1" applyFill="1" applyBorder="1" applyAlignment="1" applyProtection="1">
      <alignment horizontal="center" vertical="center" wrapText="1"/>
      <protection hidden="1"/>
    </xf>
    <xf numFmtId="0" fontId="52" fillId="43" borderId="13" xfId="0" applyFont="1" applyFill="1" applyBorder="1" applyAlignment="1" applyProtection="1">
      <alignment horizontal="center" vertical="center" wrapText="1"/>
      <protection hidden="1"/>
    </xf>
    <xf numFmtId="0" fontId="52" fillId="43" borderId="14" xfId="0" applyFont="1" applyFill="1" applyBorder="1" applyAlignment="1" applyProtection="1">
      <alignment horizontal="center" vertical="center" wrapText="1"/>
      <protection hidden="1"/>
    </xf>
    <xf numFmtId="9" fontId="55" fillId="35" borderId="13" xfId="47" applyNumberFormat="1" applyFont="1" applyFill="1" applyBorder="1" applyAlignment="1" applyProtection="1">
      <alignment horizontal="center" vertical="center" wrapText="1"/>
      <protection hidden="1"/>
    </xf>
    <xf numFmtId="0" fontId="106" fillId="0" borderId="0" xfId="0" applyFont="1" applyAlignment="1">
      <alignment/>
    </xf>
    <xf numFmtId="0" fontId="52" fillId="35" borderId="13" xfId="67" applyNumberFormat="1" applyFont="1" applyFill="1" applyBorder="1" applyAlignment="1" applyProtection="1">
      <alignment horizontal="center" vertical="center" wrapText="1"/>
      <protection hidden="1"/>
    </xf>
    <xf numFmtId="43" fontId="55" fillId="35" borderId="13" xfId="47" applyFont="1" applyFill="1" applyBorder="1" applyAlignment="1" applyProtection="1">
      <alignment horizontal="center" vertical="center" wrapText="1"/>
      <protection hidden="1"/>
    </xf>
    <xf numFmtId="0" fontId="52" fillId="43" borderId="90" xfId="0" applyFont="1" applyFill="1" applyBorder="1" applyAlignment="1" applyProtection="1">
      <alignment horizontal="center" vertical="center" wrapText="1"/>
      <protection hidden="1"/>
    </xf>
    <xf numFmtId="0" fontId="52" fillId="43" borderId="119" xfId="0" applyFont="1" applyFill="1" applyBorder="1" applyAlignment="1" applyProtection="1">
      <alignment horizontal="center" vertical="center" wrapText="1"/>
      <protection hidden="1"/>
    </xf>
    <xf numFmtId="0" fontId="52" fillId="43" borderId="12" xfId="0" applyFont="1" applyFill="1" applyBorder="1" applyAlignment="1" applyProtection="1">
      <alignment horizontal="center" vertical="center" wrapText="1"/>
      <protection hidden="1"/>
    </xf>
    <xf numFmtId="9" fontId="52" fillId="43" borderId="12" xfId="0" applyNumberFormat="1" applyFont="1" applyFill="1" applyBorder="1" applyAlignment="1" applyProtection="1">
      <alignment horizontal="center" vertical="center" wrapText="1"/>
      <protection hidden="1"/>
    </xf>
    <xf numFmtId="1" fontId="52" fillId="43" borderId="12" xfId="0" applyNumberFormat="1" applyFont="1" applyFill="1" applyBorder="1" applyAlignment="1" applyProtection="1">
      <alignment horizontal="center" vertical="center" wrapText="1"/>
      <protection hidden="1"/>
    </xf>
    <xf numFmtId="172" fontId="52" fillId="43" borderId="12" xfId="0" applyNumberFormat="1" applyFont="1" applyFill="1" applyBorder="1" applyAlignment="1" applyProtection="1">
      <alignment horizontal="center" vertical="center" wrapText="1"/>
      <protection hidden="1"/>
    </xf>
    <xf numFmtId="0" fontId="52" fillId="43" borderId="24" xfId="0" applyFont="1" applyFill="1" applyBorder="1" applyAlignment="1" applyProtection="1">
      <alignment horizontal="center" vertical="center" wrapText="1"/>
      <protection hidden="1"/>
    </xf>
    <xf numFmtId="0" fontId="55" fillId="35" borderId="13" xfId="0" applyNumberFormat="1" applyFont="1" applyFill="1" applyBorder="1" applyAlignment="1" applyProtection="1">
      <alignment horizontal="center" vertical="center" wrapText="1"/>
      <protection hidden="1"/>
    </xf>
    <xf numFmtId="0" fontId="52" fillId="43" borderId="12" xfId="0" applyFont="1" applyFill="1" applyBorder="1" applyAlignment="1" applyProtection="1">
      <alignment vertical="center" wrapText="1"/>
      <protection hidden="1"/>
    </xf>
    <xf numFmtId="9" fontId="52" fillId="43" borderId="12" xfId="67" applyFont="1" applyFill="1" applyBorder="1" applyAlignment="1" applyProtection="1">
      <alignment horizontal="center" vertical="center" wrapText="1"/>
      <protection hidden="1"/>
    </xf>
    <xf numFmtId="3" fontId="52" fillId="43" borderId="12" xfId="0" applyNumberFormat="1" applyFont="1" applyFill="1" applyBorder="1" applyAlignment="1" applyProtection="1">
      <alignment horizontal="center" vertical="center" wrapText="1"/>
      <protection hidden="1"/>
    </xf>
    <xf numFmtId="170" fontId="52" fillId="43" borderId="12" xfId="0" applyNumberFormat="1" applyFont="1" applyFill="1" applyBorder="1" applyAlignment="1" applyProtection="1">
      <alignment horizontal="center" vertical="center" wrapText="1"/>
      <protection hidden="1"/>
    </xf>
    <xf numFmtId="1" fontId="55" fillId="0" borderId="13" xfId="47" applyNumberFormat="1" applyFont="1" applyBorder="1" applyAlignment="1" applyProtection="1">
      <alignment horizontal="center" vertical="center" wrapText="1"/>
      <protection hidden="1"/>
    </xf>
    <xf numFmtId="1" fontId="55" fillId="0" borderId="13" xfId="67" applyNumberFormat="1" applyFont="1" applyBorder="1" applyAlignment="1" applyProtection="1">
      <alignment horizontal="center" vertical="center" wrapText="1"/>
      <protection hidden="1"/>
    </xf>
    <xf numFmtId="3" fontId="55" fillId="0" borderId="13" xfId="67" applyNumberFormat="1" applyFont="1" applyBorder="1" applyAlignment="1" applyProtection="1">
      <alignment horizontal="center" vertical="center" wrapText="1"/>
      <protection hidden="1"/>
    </xf>
    <xf numFmtId="0" fontId="55" fillId="35" borderId="13" xfId="61" applyNumberFormat="1" applyFont="1" applyFill="1" applyBorder="1" applyAlignment="1" applyProtection="1">
      <alignment horizontal="center" vertical="center" wrapText="1"/>
      <protection hidden="1"/>
    </xf>
    <xf numFmtId="173" fontId="55" fillId="0" borderId="13" xfId="47" applyNumberFormat="1" applyFont="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locked="0"/>
    </xf>
    <xf numFmtId="2" fontId="2" fillId="0" borderId="0" xfId="65" applyNumberFormat="1" applyFont="1" applyFill="1" applyBorder="1" applyAlignment="1" applyProtection="1">
      <alignment horizontal="center" vertical="center"/>
      <protection/>
    </xf>
    <xf numFmtId="2" fontId="3" fillId="0" borderId="0" xfId="45" applyNumberFormat="1" applyFont="1" applyFill="1" applyBorder="1" applyAlignment="1" applyProtection="1">
      <alignment horizontal="center" vertical="center" wrapText="1"/>
      <protection/>
    </xf>
    <xf numFmtId="0" fontId="37" fillId="0" borderId="23" xfId="45" applyFont="1" applyFill="1" applyBorder="1" applyAlignment="1">
      <alignment horizontal="center" vertical="center" wrapText="1"/>
      <protection/>
    </xf>
    <xf numFmtId="0" fontId="37" fillId="0" borderId="22" xfId="0" applyFont="1" applyFill="1" applyBorder="1" applyAlignment="1">
      <alignment horizontal="center" vertical="center" wrapText="1"/>
    </xf>
    <xf numFmtId="9" fontId="10" fillId="0" borderId="132" xfId="61" applyNumberFormat="1" applyFont="1" applyFill="1" applyBorder="1" applyAlignment="1" applyProtection="1">
      <alignment horizontal="center" vertical="center" wrapText="1"/>
      <protection hidden="1"/>
    </xf>
    <xf numFmtId="0" fontId="17" fillId="0" borderId="0" xfId="0" applyFont="1" applyFill="1" applyAlignment="1">
      <alignment horizontal="center" vertical="center"/>
    </xf>
    <xf numFmtId="0" fontId="25" fillId="0" borderId="0" xfId="0" applyFont="1" applyFill="1" applyAlignment="1">
      <alignment horizontal="center" vertical="center"/>
    </xf>
    <xf numFmtId="0" fontId="19" fillId="0" borderId="13" xfId="0" applyFont="1" applyFill="1" applyBorder="1" applyAlignment="1">
      <alignment horizontal="center" vertical="center" wrapText="1"/>
    </xf>
    <xf numFmtId="0" fontId="18" fillId="0" borderId="0" xfId="65" applyFont="1" applyBorder="1" applyAlignment="1" applyProtection="1">
      <alignment horizontal="center" vertical="center"/>
      <protection/>
    </xf>
    <xf numFmtId="0" fontId="18" fillId="0" borderId="55" xfId="65" applyFont="1" applyBorder="1" applyAlignment="1" applyProtection="1">
      <alignment horizontal="center" vertical="center"/>
      <protection/>
    </xf>
    <xf numFmtId="0" fontId="16" fillId="49" borderId="0" xfId="0" applyFont="1" applyFill="1" applyBorder="1" applyAlignment="1">
      <alignment horizontal="center" vertical="center" wrapText="1"/>
    </xf>
    <xf numFmtId="0" fontId="25" fillId="44" borderId="0" xfId="0" applyFont="1" applyFill="1" applyBorder="1" applyAlignment="1">
      <alignment horizontal="center" vertical="center" wrapText="1"/>
    </xf>
    <xf numFmtId="0" fontId="26" fillId="44" borderId="0" xfId="0" applyFont="1" applyFill="1" applyBorder="1" applyAlignment="1">
      <alignment horizontal="center" vertical="center" wrapText="1"/>
    </xf>
    <xf numFmtId="9" fontId="18" fillId="0" borderId="0" xfId="67" applyFont="1" applyBorder="1" applyAlignment="1" applyProtection="1">
      <alignment horizontal="center" vertical="center"/>
      <protection/>
    </xf>
    <xf numFmtId="9" fontId="17" fillId="45" borderId="0" xfId="67" applyFont="1" applyFill="1" applyBorder="1" applyAlignment="1" applyProtection="1">
      <alignment horizontal="center" vertical="center" wrapText="1"/>
      <protection/>
    </xf>
    <xf numFmtId="9" fontId="19" fillId="0" borderId="0" xfId="67" applyFont="1" applyAlignment="1">
      <alignment/>
    </xf>
    <xf numFmtId="9" fontId="23" fillId="50" borderId="0" xfId="67" applyFont="1" applyFill="1" applyBorder="1" applyAlignment="1" applyProtection="1">
      <alignment horizontal="center" vertical="center" wrapText="1"/>
      <protection/>
    </xf>
    <xf numFmtId="9" fontId="18" fillId="67" borderId="0" xfId="67" applyFont="1" applyFill="1" applyBorder="1" applyAlignment="1" applyProtection="1">
      <alignment horizontal="center" vertical="center" wrapText="1"/>
      <protection/>
    </xf>
    <xf numFmtId="9" fontId="19" fillId="0" borderId="0" xfId="67" applyFont="1" applyAlignment="1">
      <alignment horizontal="center" vertical="center" wrapText="1"/>
    </xf>
    <xf numFmtId="9" fontId="31" fillId="75" borderId="41" xfId="67" applyFont="1" applyFill="1" applyBorder="1" applyAlignment="1">
      <alignment horizontal="center" vertical="center" wrapText="1"/>
    </xf>
    <xf numFmtId="9" fontId="6" fillId="0" borderId="26" xfId="67" applyFont="1" applyBorder="1" applyAlignment="1">
      <alignment horizontal="center" vertical="center" wrapText="1"/>
    </xf>
    <xf numFmtId="9" fontId="19" fillId="0" borderId="13" xfId="67" applyFont="1" applyBorder="1" applyAlignment="1">
      <alignment horizontal="center" vertical="center" wrapText="1"/>
    </xf>
    <xf numFmtId="9" fontId="6" fillId="80" borderId="26" xfId="67" applyFont="1" applyFill="1" applyBorder="1" applyAlignment="1">
      <alignment horizontal="center" vertical="center" wrapText="1"/>
    </xf>
    <xf numFmtId="0" fontId="17" fillId="44" borderId="84" xfId="61" applyFont="1" applyFill="1" applyBorder="1" applyAlignment="1" applyProtection="1">
      <alignment horizontal="center" vertical="center" wrapText="1"/>
      <protection hidden="1" locked="0"/>
    </xf>
    <xf numFmtId="0" fontId="6" fillId="36" borderId="14" xfId="61" applyFont="1" applyFill="1" applyBorder="1" applyAlignment="1" applyProtection="1">
      <alignment horizontal="center" vertical="center" wrapText="1"/>
      <protection hidden="1" locked="0"/>
    </xf>
    <xf numFmtId="171" fontId="6" fillId="36" borderId="14" xfId="61" applyNumberFormat="1" applyFont="1" applyFill="1" applyBorder="1" applyAlignment="1" applyProtection="1">
      <alignment horizontal="center" vertical="center" wrapText="1"/>
      <protection hidden="1" locked="0"/>
    </xf>
    <xf numFmtId="0" fontId="21" fillId="36" borderId="14" xfId="61" applyFont="1" applyFill="1" applyBorder="1" applyAlignment="1" applyProtection="1">
      <alignment horizontal="center" vertical="center" wrapText="1"/>
      <protection hidden="1" locked="0"/>
    </xf>
    <xf numFmtId="0" fontId="22" fillId="0" borderId="14" xfId="0" applyFont="1" applyFill="1" applyBorder="1" applyAlignment="1" applyProtection="1">
      <alignment horizontal="center" vertical="center" wrapText="1"/>
      <protection locked="0"/>
    </xf>
    <xf numFmtId="0" fontId="22" fillId="43" borderId="56" xfId="0" applyFont="1" applyFill="1" applyBorder="1" applyAlignment="1" applyProtection="1">
      <alignment horizontal="center" vertical="center" wrapText="1"/>
      <protection locked="0"/>
    </xf>
    <xf numFmtId="0" fontId="17" fillId="44" borderId="22" xfId="0" applyFont="1" applyFill="1" applyBorder="1" applyAlignment="1" applyProtection="1">
      <alignment horizontal="center" vertical="center" wrapText="1"/>
      <protection locked="0"/>
    </xf>
    <xf numFmtId="44" fontId="21" fillId="0" borderId="14" xfId="55" applyFont="1" applyFill="1" applyBorder="1" applyAlignment="1" applyProtection="1">
      <alignment horizontal="center" vertical="center" wrapText="1"/>
      <protection hidden="1" locked="0"/>
    </xf>
    <xf numFmtId="44" fontId="6" fillId="0" borderId="14" xfId="55" applyFont="1" applyFill="1" applyBorder="1" applyAlignment="1" applyProtection="1">
      <alignment horizontal="center" vertical="center" wrapText="1"/>
      <protection hidden="1" locked="0"/>
    </xf>
    <xf numFmtId="167" fontId="6" fillId="36" borderId="14" xfId="55" applyNumberFormat="1" applyFont="1" applyFill="1" applyBorder="1" applyAlignment="1" applyProtection="1">
      <alignment horizontal="center" vertical="center" wrapText="1"/>
      <protection hidden="1" locked="0"/>
    </xf>
    <xf numFmtId="170" fontId="6" fillId="0" borderId="14" xfId="61" applyNumberFormat="1" applyFont="1" applyFill="1" applyBorder="1" applyAlignment="1" applyProtection="1">
      <alignment horizontal="center" vertical="center" wrapText="1"/>
      <protection hidden="1" locked="0"/>
    </xf>
    <xf numFmtId="0" fontId="6" fillId="0" borderId="14" xfId="61" applyFont="1" applyFill="1" applyBorder="1" applyAlignment="1" applyProtection="1">
      <alignment horizontal="center" vertical="center" wrapText="1"/>
      <protection hidden="1" locked="0"/>
    </xf>
    <xf numFmtId="0" fontId="18" fillId="43" borderId="51" xfId="0" applyFont="1" applyFill="1" applyBorder="1" applyAlignment="1" applyProtection="1">
      <alignment horizontal="center" vertical="center" wrapText="1"/>
      <protection locked="0"/>
    </xf>
    <xf numFmtId="0" fontId="17" fillId="44" borderId="56" xfId="0" applyFont="1" applyFill="1" applyBorder="1" applyAlignment="1" applyProtection="1">
      <alignment horizontal="center" vertical="center" wrapText="1"/>
      <protection locked="0"/>
    </xf>
    <xf numFmtId="0" fontId="22" fillId="43" borderId="87" xfId="0" applyFont="1" applyFill="1" applyBorder="1" applyAlignment="1" applyProtection="1">
      <alignment horizontal="center" vertical="center" wrapText="1"/>
      <protection locked="0"/>
    </xf>
    <xf numFmtId="0" fontId="17" fillId="44" borderId="87" xfId="0" applyFont="1" applyFill="1" applyBorder="1" applyAlignment="1" applyProtection="1">
      <alignment horizontal="center" vertical="center" wrapText="1"/>
      <protection locked="0"/>
    </xf>
    <xf numFmtId="0" fontId="19" fillId="46" borderId="87" xfId="0" applyFont="1" applyFill="1" applyBorder="1" applyAlignment="1" applyProtection="1">
      <alignment vertical="center" wrapText="1"/>
      <protection locked="0"/>
    </xf>
    <xf numFmtId="0" fontId="90" fillId="36" borderId="32" xfId="0" applyFont="1" applyFill="1" applyBorder="1" applyAlignment="1" applyProtection="1">
      <alignment horizontal="center" vertical="center" wrapText="1"/>
      <protection locked="0"/>
    </xf>
    <xf numFmtId="0" fontId="90" fillId="36" borderId="16" xfId="0" applyFont="1" applyFill="1" applyBorder="1" applyAlignment="1" applyProtection="1">
      <alignment horizontal="center" vertical="center" wrapText="1"/>
      <protection locked="0"/>
    </xf>
    <xf numFmtId="0" fontId="23" fillId="36" borderId="32" xfId="0" applyFont="1" applyFill="1" applyBorder="1" applyAlignment="1" applyProtection="1">
      <alignment horizontal="center" vertical="center" wrapText="1"/>
      <protection locked="0"/>
    </xf>
    <xf numFmtId="0" fontId="23" fillId="36" borderId="16" xfId="0" applyFont="1" applyFill="1" applyBorder="1" applyAlignment="1" applyProtection="1">
      <alignment horizontal="center" vertical="center" wrapText="1"/>
      <protection locked="0"/>
    </xf>
    <xf numFmtId="0" fontId="90" fillId="80" borderId="16" xfId="0" applyFont="1" applyFill="1" applyBorder="1" applyAlignment="1" applyProtection="1">
      <alignment horizontal="center" vertical="center" wrapText="1"/>
      <protection locked="0"/>
    </xf>
    <xf numFmtId="0" fontId="23" fillId="80" borderId="16" xfId="0" applyFont="1" applyFill="1" applyBorder="1" applyAlignment="1" applyProtection="1">
      <alignment horizontal="center" vertical="center" wrapText="1"/>
      <protection locked="0"/>
    </xf>
    <xf numFmtId="0" fontId="23" fillId="36" borderId="16" xfId="0" applyFont="1" applyFill="1" applyBorder="1" applyAlignment="1">
      <alignment horizontal="center" vertical="center" wrapText="1"/>
    </xf>
    <xf numFmtId="9" fontId="89" fillId="80" borderId="31" xfId="0" applyNumberFormat="1" applyFont="1" applyFill="1" applyBorder="1" applyAlignment="1">
      <alignment/>
    </xf>
    <xf numFmtId="9" fontId="90" fillId="36" borderId="0" xfId="67" applyFont="1" applyFill="1" applyAlignment="1" applyProtection="1">
      <alignment horizontal="center" vertical="center"/>
      <protection locked="0"/>
    </xf>
    <xf numFmtId="9" fontId="90" fillId="36" borderId="0" xfId="67" applyFont="1" applyFill="1" applyBorder="1" applyAlignment="1" applyProtection="1">
      <alignment horizontal="center" vertical="center" wrapText="1"/>
      <protection locked="0"/>
    </xf>
    <xf numFmtId="9" fontId="90" fillId="36" borderId="47" xfId="67" applyFont="1" applyFill="1" applyBorder="1" applyAlignment="1" applyProtection="1">
      <alignment horizontal="center" vertical="center" wrapText="1"/>
      <protection locked="0"/>
    </xf>
    <xf numFmtId="9" fontId="23" fillId="36" borderId="47" xfId="67" applyFont="1" applyFill="1" applyBorder="1" applyAlignment="1" applyProtection="1">
      <alignment horizontal="center" vertical="center" wrapText="1"/>
      <protection locked="0"/>
    </xf>
    <xf numFmtId="9" fontId="90" fillId="80" borderId="47" xfId="67" applyFont="1" applyFill="1" applyBorder="1" applyAlignment="1" applyProtection="1">
      <alignment horizontal="center" vertical="center" wrapText="1"/>
      <protection locked="0"/>
    </xf>
    <xf numFmtId="9" fontId="89" fillId="80" borderId="133" xfId="67" applyFont="1" applyFill="1" applyBorder="1" applyAlignment="1">
      <alignment horizontal="center"/>
    </xf>
    <xf numFmtId="9" fontId="90" fillId="36" borderId="32" xfId="67" applyFont="1" applyFill="1" applyBorder="1" applyAlignment="1" applyProtection="1">
      <alignment horizontal="center" vertical="center" wrapText="1"/>
      <protection locked="0"/>
    </xf>
    <xf numFmtId="9" fontId="17" fillId="44" borderId="14" xfId="67" applyFont="1" applyFill="1" applyBorder="1" applyAlignment="1" applyProtection="1">
      <alignment horizontal="center" vertical="center" wrapText="1"/>
      <protection locked="0"/>
    </xf>
    <xf numFmtId="0" fontId="19" fillId="43" borderId="13" xfId="0" applyFont="1" applyFill="1" applyBorder="1" applyAlignment="1">
      <alignment horizontal="center" vertical="center" wrapText="1"/>
    </xf>
    <xf numFmtId="0" fontId="19" fillId="44" borderId="13" xfId="0" applyFont="1" applyFill="1" applyBorder="1" applyAlignment="1">
      <alignment horizontal="center" vertical="center" wrapText="1"/>
    </xf>
    <xf numFmtId="0" fontId="19" fillId="43" borderId="0" xfId="0" applyFont="1" applyFill="1" applyAlignment="1">
      <alignment/>
    </xf>
    <xf numFmtId="9" fontId="19" fillId="43" borderId="0" xfId="67" applyFont="1" applyFill="1" applyAlignment="1">
      <alignment/>
    </xf>
    <xf numFmtId="9" fontId="89" fillId="44" borderId="108" xfId="67" applyFont="1" applyFill="1" applyBorder="1" applyAlignment="1">
      <alignment vertical="center"/>
    </xf>
    <xf numFmtId="9" fontId="6" fillId="80" borderId="13" xfId="67" applyFont="1" applyFill="1" applyBorder="1" applyAlignment="1">
      <alignment horizontal="center" vertical="center" wrapText="1"/>
    </xf>
    <xf numFmtId="9" fontId="19" fillId="80" borderId="13" xfId="67" applyFont="1" applyFill="1" applyBorder="1" applyAlignment="1">
      <alignment horizontal="center" vertical="center" wrapText="1"/>
    </xf>
    <xf numFmtId="9" fontId="84" fillId="43" borderId="13" xfId="0" applyNumberFormat="1" applyFont="1" applyFill="1" applyBorder="1" applyAlignment="1">
      <alignment horizontal="center" vertical="center" wrapText="1"/>
    </xf>
    <xf numFmtId="9" fontId="84" fillId="43" borderId="13" xfId="67" applyFont="1" applyFill="1" applyBorder="1" applyAlignment="1">
      <alignment horizontal="center" vertical="center" wrapText="1"/>
    </xf>
    <xf numFmtId="9" fontId="107" fillId="44" borderId="13" xfId="0" applyNumberFormat="1" applyFont="1" applyFill="1" applyBorder="1" applyAlignment="1">
      <alignment horizontal="center" vertical="center" wrapText="1"/>
    </xf>
    <xf numFmtId="9" fontId="107" fillId="44" borderId="13" xfId="67" applyFont="1" applyFill="1" applyBorder="1" applyAlignment="1">
      <alignment horizontal="center" vertical="center" wrapText="1"/>
    </xf>
    <xf numFmtId="9" fontId="19" fillId="43" borderId="0" xfId="0" applyNumberFormat="1" applyFont="1" applyFill="1" applyAlignment="1">
      <alignment/>
    </xf>
    <xf numFmtId="9" fontId="107" fillId="44" borderId="110" xfId="67" applyFont="1" applyFill="1" applyBorder="1" applyAlignment="1">
      <alignment horizontal="center" vertical="center"/>
    </xf>
    <xf numFmtId="9" fontId="107" fillId="44" borderId="106" xfId="67" applyFont="1" applyFill="1" applyBorder="1" applyAlignment="1">
      <alignment horizontal="center" vertical="center"/>
    </xf>
    <xf numFmtId="9" fontId="31" fillId="57" borderId="81" xfId="45" applyNumberFormat="1" applyFont="1" applyFill="1" applyBorder="1" applyAlignment="1" applyProtection="1">
      <alignment horizontal="center" vertical="center" wrapText="1"/>
      <protection/>
    </xf>
    <xf numFmtId="0" fontId="23" fillId="43" borderId="32" xfId="0" applyFont="1" applyFill="1" applyBorder="1" applyAlignment="1" applyProtection="1">
      <alignment horizontal="center" vertical="center" wrapText="1"/>
      <protection locked="0"/>
    </xf>
    <xf numFmtId="9" fontId="23" fillId="43" borderId="47" xfId="67" applyFont="1" applyFill="1" applyBorder="1" applyAlignment="1" applyProtection="1">
      <alignment horizontal="center" vertical="center" wrapText="1"/>
      <protection locked="0"/>
    </xf>
    <xf numFmtId="9" fontId="23" fillId="43" borderId="47" xfId="67" applyFont="1" applyFill="1" applyBorder="1" applyAlignment="1">
      <alignment horizontal="center" vertical="center" wrapText="1"/>
    </xf>
    <xf numFmtId="9" fontId="23" fillId="44" borderId="47" xfId="67" applyFont="1" applyFill="1" applyBorder="1" applyAlignment="1" applyProtection="1">
      <alignment horizontal="center" vertical="center" wrapText="1"/>
      <protection locked="0"/>
    </xf>
    <xf numFmtId="9" fontId="23" fillId="80" borderId="32" xfId="67" applyFont="1" applyFill="1" applyBorder="1" applyAlignment="1" applyProtection="1">
      <alignment horizontal="center" vertical="center" wrapText="1"/>
      <protection locked="0"/>
    </xf>
    <xf numFmtId="9" fontId="23" fillId="43" borderId="32" xfId="67" applyFont="1" applyFill="1" applyBorder="1" applyAlignment="1" applyProtection="1">
      <alignment horizontal="center" vertical="center" wrapText="1"/>
      <protection locked="0"/>
    </xf>
    <xf numFmtId="9" fontId="90" fillId="80" borderId="32" xfId="67" applyFont="1" applyFill="1" applyBorder="1" applyAlignment="1" applyProtection="1">
      <alignment horizontal="center" vertical="center" wrapText="1"/>
      <protection locked="0"/>
    </xf>
    <xf numFmtId="9" fontId="23" fillId="43" borderId="32" xfId="0" applyNumberFormat="1" applyFont="1" applyFill="1" applyBorder="1" applyAlignment="1" applyProtection="1">
      <alignment horizontal="center" vertical="center" wrapText="1"/>
      <protection locked="0"/>
    </xf>
    <xf numFmtId="9" fontId="25" fillId="44" borderId="32" xfId="0" applyNumberFormat="1" applyFont="1" applyFill="1" applyBorder="1" applyAlignment="1" applyProtection="1">
      <alignment horizontal="center" vertical="center" wrapText="1"/>
      <protection locked="0"/>
    </xf>
    <xf numFmtId="9" fontId="107" fillId="44" borderId="32" xfId="0" applyNumberFormat="1" applyFont="1" applyFill="1" applyBorder="1" applyAlignment="1" applyProtection="1">
      <alignment horizontal="center" vertical="center" wrapText="1"/>
      <protection locked="0"/>
    </xf>
    <xf numFmtId="9" fontId="23" fillId="43" borderId="32" xfId="0" applyNumberFormat="1" applyFont="1" applyFill="1" applyBorder="1" applyAlignment="1">
      <alignment horizontal="center" vertical="center" wrapText="1"/>
    </xf>
    <xf numFmtId="9" fontId="107" fillId="44" borderId="47" xfId="67" applyFont="1" applyFill="1" applyBorder="1" applyAlignment="1" applyProtection="1">
      <alignment horizontal="center" vertical="center" wrapText="1"/>
      <protection locked="0"/>
    </xf>
    <xf numFmtId="9" fontId="108" fillId="80" borderId="34" xfId="0" applyNumberFormat="1" applyFont="1" applyFill="1" applyBorder="1" applyAlignment="1">
      <alignment horizontal="center"/>
    </xf>
    <xf numFmtId="0" fontId="23" fillId="43" borderId="0" xfId="0" applyFont="1" applyFill="1" applyBorder="1" applyAlignment="1">
      <alignment horizontal="center" vertical="center" wrapText="1"/>
    </xf>
    <xf numFmtId="9" fontId="90" fillId="80" borderId="14" xfId="67" applyFont="1" applyFill="1" applyBorder="1" applyAlignment="1" applyProtection="1">
      <alignment horizontal="center" vertical="center" wrapText="1"/>
      <protection locked="0"/>
    </xf>
    <xf numFmtId="9" fontId="6" fillId="36" borderId="14" xfId="67" applyFont="1" applyFill="1" applyBorder="1" applyAlignment="1">
      <alignment horizontal="center" vertical="center" wrapText="1"/>
    </xf>
    <xf numFmtId="9" fontId="6" fillId="36" borderId="0" xfId="67" applyFont="1" applyFill="1" applyAlignment="1">
      <alignment horizontal="center" vertical="center" wrapText="1"/>
    </xf>
    <xf numFmtId="9" fontId="6" fillId="43" borderId="14" xfId="67" applyFont="1" applyFill="1" applyBorder="1" applyAlignment="1">
      <alignment horizontal="center" vertical="center" wrapText="1"/>
    </xf>
    <xf numFmtId="9" fontId="6" fillId="43" borderId="0" xfId="67" applyFont="1" applyFill="1" applyAlignment="1">
      <alignment horizontal="center" vertical="center" wrapText="1"/>
    </xf>
    <xf numFmtId="9" fontId="107" fillId="44" borderId="0" xfId="67" applyFont="1" applyFill="1" applyAlignment="1">
      <alignment horizontal="center" vertical="center" wrapText="1"/>
    </xf>
    <xf numFmtId="0" fontId="22" fillId="43" borderId="57" xfId="0" applyFont="1" applyFill="1" applyBorder="1" applyAlignment="1">
      <alignment vertical="center" wrapText="1"/>
    </xf>
    <xf numFmtId="10" fontId="22" fillId="43" borderId="57" xfId="0" applyNumberFormat="1" applyFont="1" applyFill="1" applyBorder="1" applyAlignment="1">
      <alignment horizontal="center" vertical="center" wrapText="1"/>
    </xf>
    <xf numFmtId="9" fontId="17" fillId="44" borderId="0" xfId="0" applyNumberFormat="1" applyFont="1" applyFill="1" applyBorder="1" applyAlignment="1">
      <alignment horizontal="center" vertical="center" wrapText="1"/>
    </xf>
    <xf numFmtId="9" fontId="22" fillId="43" borderId="56" xfId="0" applyNumberFormat="1" applyFont="1" applyFill="1" applyBorder="1" applyAlignment="1">
      <alignment horizontal="center" vertical="center" wrapText="1"/>
    </xf>
    <xf numFmtId="9" fontId="107" fillId="44" borderId="56" xfId="0" applyNumberFormat="1" applyFont="1" applyFill="1" applyBorder="1" applyAlignment="1">
      <alignment horizontal="center" vertical="center" wrapText="1"/>
    </xf>
    <xf numFmtId="0" fontId="17" fillId="44" borderId="84" xfId="61" applyFont="1" applyFill="1" applyBorder="1" applyAlignment="1" applyProtection="1">
      <alignment horizontal="center" vertical="center" wrapText="1"/>
      <protection hidden="1"/>
    </xf>
    <xf numFmtId="9" fontId="31" fillId="46" borderId="56" xfId="67" applyFont="1" applyFill="1" applyBorder="1" applyAlignment="1">
      <alignment horizontal="center" vertical="center" wrapText="1"/>
    </xf>
    <xf numFmtId="9" fontId="90" fillId="80" borderId="134" xfId="67" applyFont="1" applyFill="1" applyBorder="1" applyAlignment="1" applyProtection="1">
      <alignment horizontal="center" vertical="center" wrapText="1"/>
      <protection locked="0"/>
    </xf>
    <xf numFmtId="9" fontId="90" fillId="80" borderId="132" xfId="67" applyFont="1" applyFill="1" applyBorder="1" applyAlignment="1" applyProtection="1">
      <alignment horizontal="center" vertical="center" wrapText="1"/>
      <protection locked="0"/>
    </xf>
    <xf numFmtId="9" fontId="6" fillId="36" borderId="132" xfId="67" applyFont="1" applyFill="1" applyBorder="1" applyAlignment="1">
      <alignment horizontal="center" vertical="center" wrapText="1"/>
    </xf>
    <xf numFmtId="9" fontId="6" fillId="43" borderId="132" xfId="67" applyFont="1" applyFill="1" applyBorder="1" applyAlignment="1">
      <alignment horizontal="center" vertical="center" wrapText="1"/>
    </xf>
    <xf numFmtId="9" fontId="6" fillId="43" borderId="90" xfId="67" applyFont="1" applyFill="1" applyBorder="1" applyAlignment="1">
      <alignment horizontal="center" vertical="center" wrapText="1"/>
    </xf>
    <xf numFmtId="9" fontId="6" fillId="44" borderId="90" xfId="67" applyFont="1" applyFill="1" applyBorder="1" applyAlignment="1">
      <alignment horizontal="center" vertical="center" wrapText="1"/>
    </xf>
    <xf numFmtId="9" fontId="6" fillId="36" borderId="90" xfId="67" applyFont="1" applyFill="1" applyBorder="1" applyAlignment="1">
      <alignment horizontal="center" vertical="center" wrapText="1"/>
    </xf>
    <xf numFmtId="9" fontId="22" fillId="43" borderId="63" xfId="67" applyFont="1" applyFill="1" applyBorder="1" applyAlignment="1">
      <alignment horizontal="center" vertical="center" wrapText="1"/>
    </xf>
    <xf numFmtId="9" fontId="17" fillId="44" borderId="63" xfId="67" applyFont="1" applyFill="1" applyBorder="1" applyAlignment="1">
      <alignment horizontal="center" vertical="center" wrapText="1"/>
    </xf>
    <xf numFmtId="9" fontId="16" fillId="49" borderId="90" xfId="67" applyFont="1" applyFill="1" applyBorder="1" applyAlignment="1">
      <alignment horizontal="center" vertical="center" wrapText="1"/>
    </xf>
    <xf numFmtId="9" fontId="17" fillId="44" borderId="54" xfId="67" applyFont="1" applyFill="1" applyBorder="1" applyAlignment="1" applyProtection="1">
      <alignment horizontal="center" vertical="center" wrapText="1"/>
      <protection hidden="1"/>
    </xf>
    <xf numFmtId="9" fontId="22" fillId="43" borderId="90" xfId="67" applyFont="1" applyFill="1" applyBorder="1" applyAlignment="1">
      <alignment horizontal="center" vertical="center" wrapText="1"/>
    </xf>
    <xf numFmtId="9" fontId="17" fillId="44" borderId="90" xfId="67" applyFont="1" applyFill="1" applyBorder="1" applyAlignment="1">
      <alignment vertical="center" wrapText="1"/>
    </xf>
    <xf numFmtId="0" fontId="91" fillId="75" borderId="41" xfId="0" applyFont="1" applyFill="1" applyBorder="1" applyAlignment="1">
      <alignment horizontal="center" vertical="center" wrapText="1"/>
    </xf>
    <xf numFmtId="9" fontId="110" fillId="46" borderId="63" xfId="67" applyFont="1" applyFill="1" applyBorder="1" applyAlignment="1">
      <alignment horizontal="center" vertical="center" wrapText="1"/>
    </xf>
    <xf numFmtId="0" fontId="31" fillId="75" borderId="54" xfId="0" applyFont="1" applyFill="1" applyBorder="1" applyAlignment="1">
      <alignment horizontal="center" vertical="center" wrapText="1"/>
    </xf>
    <xf numFmtId="9" fontId="31" fillId="75" borderId="54" xfId="67" applyFont="1" applyFill="1" applyBorder="1" applyAlignment="1">
      <alignment horizontal="center" vertical="center" wrapText="1"/>
    </xf>
    <xf numFmtId="9" fontId="52" fillId="37" borderId="14" xfId="67" applyFont="1" applyFill="1" applyBorder="1" applyAlignment="1" applyProtection="1">
      <alignment horizontal="center" vertical="center" wrapText="1"/>
      <protection locked="0"/>
    </xf>
    <xf numFmtId="9" fontId="52" fillId="37" borderId="14" xfId="67" applyFont="1" applyFill="1" applyBorder="1" applyAlignment="1" applyProtection="1">
      <alignment horizontal="center" vertical="center" wrapText="1"/>
      <protection hidden="1" locked="0"/>
    </xf>
    <xf numFmtId="9" fontId="80" fillId="37" borderId="14" xfId="67" applyFont="1" applyFill="1" applyBorder="1" applyAlignment="1" applyProtection="1">
      <alignment horizontal="center" vertical="center" wrapText="1"/>
      <protection hidden="1" locked="0"/>
    </xf>
    <xf numFmtId="9" fontId="52" fillId="36" borderId="14" xfId="67" applyFont="1" applyFill="1" applyBorder="1" applyAlignment="1" applyProtection="1">
      <alignment horizontal="center" vertical="center" wrapText="1"/>
      <protection hidden="1" locked="0"/>
    </xf>
    <xf numFmtId="9" fontId="52" fillId="44" borderId="24" xfId="67" applyFont="1" applyFill="1" applyBorder="1" applyAlignment="1" applyProtection="1">
      <alignment vertical="center" wrapText="1"/>
      <protection hidden="1" locked="0"/>
    </xf>
    <xf numFmtId="9" fontId="52" fillId="0" borderId="100" xfId="67" applyFont="1" applyFill="1" applyBorder="1" applyAlignment="1" applyProtection="1">
      <alignment horizontal="center" vertical="center" wrapText="1"/>
      <protection hidden="1" locked="0"/>
    </xf>
    <xf numFmtId="9" fontId="52" fillId="0" borderId="32" xfId="67" applyFont="1" applyFill="1" applyBorder="1" applyAlignment="1" applyProtection="1">
      <alignment horizontal="center" vertical="center" wrapText="1"/>
      <protection hidden="1" locked="0"/>
    </xf>
    <xf numFmtId="9" fontId="52" fillId="43" borderId="32" xfId="67" applyFont="1" applyFill="1" applyBorder="1" applyAlignment="1" applyProtection="1">
      <alignment horizontal="center" vertical="center" wrapText="1"/>
      <protection hidden="1" locked="0"/>
    </xf>
    <xf numFmtId="9" fontId="52" fillId="43" borderId="32" xfId="67" applyFont="1" applyFill="1" applyBorder="1" applyAlignment="1" applyProtection="1">
      <alignment horizontal="center" vertical="center" wrapText="1"/>
      <protection locked="0"/>
    </xf>
    <xf numFmtId="9" fontId="52" fillId="0" borderId="32" xfId="67" applyFont="1" applyFill="1" applyBorder="1" applyAlignment="1" applyProtection="1">
      <alignment horizontal="center" vertical="center" wrapText="1"/>
      <protection locked="0"/>
    </xf>
    <xf numFmtId="9" fontId="52" fillId="81" borderId="32" xfId="67" applyFont="1" applyFill="1" applyBorder="1" applyAlignment="1" applyProtection="1">
      <alignment horizontal="center" vertical="center" wrapText="1"/>
      <protection hidden="1" locked="0"/>
    </xf>
    <xf numFmtId="9" fontId="111" fillId="44" borderId="32" xfId="67" applyFont="1" applyFill="1" applyBorder="1" applyAlignment="1" applyProtection="1">
      <alignment horizontal="center" vertical="center" wrapText="1"/>
      <protection hidden="1" locked="0"/>
    </xf>
    <xf numFmtId="9" fontId="112" fillId="44" borderId="32" xfId="67" applyFont="1" applyFill="1" applyBorder="1" applyAlignment="1" applyProtection="1">
      <alignment horizontal="center" vertical="center" wrapText="1"/>
      <protection hidden="1" locked="0"/>
    </xf>
    <xf numFmtId="9" fontId="52" fillId="81" borderId="39" xfId="67" applyFont="1" applyFill="1" applyBorder="1" applyAlignment="1" applyProtection="1">
      <alignment horizontal="center" vertical="center" wrapText="1"/>
      <protection hidden="1" locked="0"/>
    </xf>
    <xf numFmtId="9" fontId="52" fillId="81" borderId="20" xfId="67" applyFont="1" applyFill="1" applyBorder="1" applyAlignment="1" applyProtection="1">
      <alignment horizontal="center" vertical="center" wrapText="1"/>
      <protection hidden="1" locked="0"/>
    </xf>
    <xf numFmtId="9" fontId="111" fillId="44" borderId="109" xfId="67" applyFont="1" applyFill="1" applyBorder="1" applyAlignment="1" applyProtection="1">
      <alignment horizontal="center" vertical="center" wrapText="1"/>
      <protection hidden="1" locked="0"/>
    </xf>
    <xf numFmtId="9" fontId="113" fillId="72" borderId="108" xfId="67" applyFont="1" applyFill="1" applyBorder="1" applyAlignment="1">
      <alignment horizontal="center" vertical="center" wrapText="1"/>
    </xf>
    <xf numFmtId="9" fontId="52" fillId="0" borderId="43" xfId="67" applyFont="1" applyFill="1" applyBorder="1" applyAlignment="1" applyProtection="1">
      <alignment horizontal="center" vertical="center" wrapText="1"/>
      <protection hidden="1" locked="0"/>
    </xf>
    <xf numFmtId="9" fontId="52" fillId="0" borderId="16" xfId="67" applyFont="1" applyFill="1" applyBorder="1" applyAlignment="1" applyProtection="1">
      <alignment horizontal="center" vertical="center" wrapText="1"/>
      <protection hidden="1" locked="0"/>
    </xf>
    <xf numFmtId="9" fontId="52" fillId="43" borderId="16" xfId="67" applyFont="1" applyFill="1" applyBorder="1" applyAlignment="1" applyProtection="1">
      <alignment horizontal="center" vertical="center" wrapText="1"/>
      <protection hidden="1" locked="0"/>
    </xf>
    <xf numFmtId="9" fontId="52" fillId="43" borderId="16" xfId="67" applyFont="1" applyFill="1" applyBorder="1" applyAlignment="1" applyProtection="1">
      <alignment horizontal="center" vertical="center" wrapText="1"/>
      <protection locked="0"/>
    </xf>
    <xf numFmtId="9" fontId="52" fillId="0" borderId="16" xfId="67" applyFont="1" applyFill="1" applyBorder="1" applyAlignment="1" applyProtection="1">
      <alignment horizontal="center" vertical="center" wrapText="1"/>
      <protection locked="0"/>
    </xf>
    <xf numFmtId="9" fontId="112" fillId="44" borderId="16" xfId="67" applyFont="1" applyFill="1" applyBorder="1" applyAlignment="1" applyProtection="1">
      <alignment horizontal="center" vertical="center" wrapText="1"/>
      <protection hidden="1" locked="0"/>
    </xf>
    <xf numFmtId="9" fontId="52" fillId="44" borderId="16" xfId="67" applyFont="1" applyFill="1" applyBorder="1" applyAlignment="1" applyProtection="1">
      <alignment horizontal="center" vertical="center" wrapText="1"/>
      <protection hidden="1" locked="0"/>
    </xf>
    <xf numFmtId="9" fontId="52" fillId="81" borderId="16" xfId="67" applyFont="1" applyFill="1" applyBorder="1" applyAlignment="1" applyProtection="1">
      <alignment horizontal="center" vertical="center" wrapText="1"/>
      <protection hidden="1" locked="0"/>
    </xf>
    <xf numFmtId="0" fontId="22" fillId="43" borderId="0" xfId="0" applyFont="1" applyFill="1" applyBorder="1" applyAlignment="1" applyProtection="1">
      <alignment horizontal="center" vertical="center" wrapText="1"/>
      <protection locked="0"/>
    </xf>
    <xf numFmtId="0" fontId="22" fillId="44" borderId="0" xfId="0" applyFont="1" applyFill="1" applyBorder="1" applyAlignment="1" applyProtection="1">
      <alignment horizontal="center" vertical="center" wrapText="1"/>
      <protection locked="0"/>
    </xf>
    <xf numFmtId="0" fontId="90" fillId="43" borderId="13" xfId="0" applyFont="1" applyFill="1" applyBorder="1" applyAlignment="1" applyProtection="1">
      <alignment horizontal="center" vertical="center" wrapText="1"/>
      <protection locked="0"/>
    </xf>
    <xf numFmtId="9" fontId="84" fillId="43" borderId="135" xfId="0" applyNumberFormat="1" applyFont="1" applyFill="1" applyBorder="1" applyAlignment="1" applyProtection="1">
      <alignment vertical="center" wrapText="1"/>
      <protection locked="0"/>
    </xf>
    <xf numFmtId="9" fontId="90" fillId="36" borderId="13" xfId="67" applyFont="1" applyFill="1" applyBorder="1" applyAlignment="1" applyProtection="1">
      <alignment horizontal="center" vertical="center" wrapText="1"/>
      <protection locked="0"/>
    </xf>
    <xf numFmtId="9" fontId="19" fillId="0" borderId="0" xfId="67" applyFont="1" applyFill="1" applyBorder="1" applyAlignment="1" applyProtection="1">
      <alignment horizontal="center" vertical="center" wrapText="1"/>
      <protection locked="0"/>
    </xf>
    <xf numFmtId="9" fontId="22" fillId="0" borderId="0" xfId="67" applyFont="1" applyFill="1" applyBorder="1" applyAlignment="1" applyProtection="1">
      <alignment horizontal="center" vertical="center" wrapText="1"/>
      <protection locked="0"/>
    </xf>
    <xf numFmtId="9" fontId="90" fillId="0" borderId="13" xfId="67" applyFont="1" applyFill="1" applyBorder="1" applyAlignment="1" applyProtection="1">
      <alignment horizontal="center" vertical="center" wrapText="1"/>
      <protection locked="0"/>
    </xf>
    <xf numFmtId="9" fontId="90" fillId="43" borderId="13" xfId="67" applyFont="1" applyFill="1" applyBorder="1" applyAlignment="1" applyProtection="1">
      <alignment horizontal="center" vertical="center" wrapText="1"/>
      <protection locked="0"/>
    </xf>
    <xf numFmtId="9" fontId="31" fillId="43" borderId="0" xfId="67" applyFont="1" applyFill="1" applyBorder="1" applyAlignment="1" applyProtection="1">
      <alignment horizontal="center" vertical="center" wrapText="1"/>
      <protection locked="0"/>
    </xf>
    <xf numFmtId="9" fontId="115" fillId="44" borderId="0" xfId="67" applyFont="1" applyFill="1" applyBorder="1" applyAlignment="1" applyProtection="1">
      <alignment horizontal="center" vertical="center" wrapText="1"/>
      <protection locked="0"/>
    </xf>
    <xf numFmtId="9" fontId="84" fillId="43" borderId="136" xfId="67" applyFont="1" applyFill="1" applyBorder="1" applyAlignment="1" applyProtection="1">
      <alignment horizontal="center" vertical="center" wrapText="1"/>
      <protection locked="0"/>
    </xf>
    <xf numFmtId="9" fontId="78" fillId="82" borderId="13" xfId="67" applyFont="1" applyFill="1" applyBorder="1" applyAlignment="1">
      <alignment horizontal="center" vertical="center" wrapText="1"/>
    </xf>
    <xf numFmtId="9" fontId="78" fillId="36" borderId="13" xfId="67" applyFont="1" applyFill="1" applyBorder="1" applyAlignment="1">
      <alignment horizontal="center" vertical="center" wrapText="1"/>
    </xf>
    <xf numFmtId="9" fontId="86" fillId="43" borderId="13" xfId="67" applyFont="1" applyFill="1" applyBorder="1" applyAlignment="1">
      <alignment horizontal="center" vertical="center" wrapText="1"/>
    </xf>
    <xf numFmtId="9" fontId="86" fillId="0" borderId="13" xfId="67" applyFont="1" applyFill="1" applyBorder="1" applyAlignment="1">
      <alignment horizontal="center" vertical="center" wrapText="1"/>
    </xf>
    <xf numFmtId="9" fontId="86" fillId="43" borderId="19" xfId="67" applyFont="1" applyFill="1" applyBorder="1" applyAlignment="1">
      <alignment vertical="center" wrapText="1"/>
    </xf>
    <xf numFmtId="9" fontId="116" fillId="44" borderId="12" xfId="67" applyFont="1" applyFill="1" applyBorder="1" applyAlignment="1">
      <alignment vertical="center" wrapText="1"/>
    </xf>
    <xf numFmtId="9" fontId="117" fillId="82" borderId="26" xfId="67" applyFont="1" applyFill="1" applyBorder="1" applyAlignment="1">
      <alignment horizontal="center" vertical="center" wrapText="1"/>
    </xf>
    <xf numFmtId="9" fontId="93" fillId="0" borderId="13" xfId="67" applyFont="1" applyFill="1" applyBorder="1" applyAlignment="1">
      <alignment horizontal="center" vertical="center" wrapText="1"/>
    </xf>
    <xf numFmtId="9" fontId="64" fillId="44" borderId="12" xfId="67" applyFont="1" applyFill="1" applyBorder="1" applyAlignment="1">
      <alignment horizontal="center" vertical="center" wrapText="1"/>
    </xf>
    <xf numFmtId="0" fontId="11" fillId="43" borderId="90" xfId="45" applyFont="1" applyFill="1" applyBorder="1" applyAlignment="1">
      <alignment horizontal="center" vertical="center" wrapText="1"/>
      <protection/>
    </xf>
    <xf numFmtId="9" fontId="30" fillId="43" borderId="136" xfId="0" applyNumberFormat="1" applyFont="1" applyFill="1" applyBorder="1" applyAlignment="1" applyProtection="1">
      <alignment vertical="center" wrapText="1"/>
      <protection/>
    </xf>
    <xf numFmtId="0" fontId="30" fillId="44" borderId="90" xfId="0" applyFont="1" applyFill="1" applyBorder="1" applyAlignment="1" applyProtection="1">
      <alignment vertical="center" wrapText="1"/>
      <protection/>
    </xf>
    <xf numFmtId="9" fontId="10" fillId="0" borderId="132" xfId="67" applyFont="1" applyFill="1" applyBorder="1" applyAlignment="1" applyProtection="1">
      <alignment horizontal="center" vertical="center" wrapText="1"/>
      <protection hidden="1"/>
    </xf>
    <xf numFmtId="9" fontId="10" fillId="0" borderId="27" xfId="67" applyFont="1" applyFill="1" applyBorder="1" applyAlignment="1" applyProtection="1">
      <alignment horizontal="center" vertical="center" wrapText="1"/>
      <protection hidden="1"/>
    </xf>
    <xf numFmtId="9" fontId="11" fillId="50" borderId="90" xfId="45" applyNumberFormat="1" applyFont="1" applyFill="1" applyBorder="1" applyAlignment="1">
      <alignment horizontal="center" vertical="center" wrapText="1"/>
      <protection/>
    </xf>
    <xf numFmtId="9" fontId="30" fillId="33" borderId="136" xfId="0" applyNumberFormat="1" applyFont="1" applyFill="1" applyBorder="1" applyAlignment="1" applyProtection="1">
      <alignment horizontal="center" vertical="center" wrapText="1"/>
      <protection/>
    </xf>
    <xf numFmtId="9" fontId="25" fillId="34" borderId="90" xfId="0" applyNumberFormat="1" applyFont="1" applyFill="1" applyBorder="1" applyAlignment="1" applyProtection="1">
      <alignment horizontal="center" vertical="center" wrapText="1"/>
      <protection/>
    </xf>
    <xf numFmtId="9" fontId="109" fillId="72" borderId="62" xfId="67" applyFont="1" applyFill="1" applyBorder="1" applyAlignment="1" applyProtection="1">
      <alignment horizontal="center" vertical="center" wrapText="1"/>
      <protection/>
    </xf>
    <xf numFmtId="0" fontId="18" fillId="37" borderId="14" xfId="62" applyFont="1" applyFill="1" applyBorder="1" applyAlignment="1" applyProtection="1">
      <alignment horizontal="center" vertical="center" wrapText="1"/>
      <protection hidden="1" locked="0"/>
    </xf>
    <xf numFmtId="0" fontId="8" fillId="78" borderId="54" xfId="61" applyFont="1" applyFill="1" applyBorder="1" applyAlignment="1" applyProtection="1">
      <alignment horizontal="center" vertical="center" wrapText="1"/>
      <protection hidden="1"/>
    </xf>
    <xf numFmtId="2" fontId="18" fillId="0" borderId="13" xfId="62" applyNumberFormat="1" applyFont="1" applyFill="1" applyBorder="1" applyAlignment="1" applyProtection="1">
      <alignment horizontal="center" vertical="center" wrapText="1"/>
      <protection hidden="1" locked="0"/>
    </xf>
    <xf numFmtId="9" fontId="18" fillId="37" borderId="14" xfId="67" applyFont="1" applyFill="1" applyBorder="1" applyAlignment="1" applyProtection="1">
      <alignment horizontal="center" vertical="center" wrapText="1"/>
      <protection hidden="1" locked="0"/>
    </xf>
    <xf numFmtId="9" fontId="39" fillId="37" borderId="14" xfId="67" applyFont="1" applyFill="1" applyBorder="1" applyAlignment="1" applyProtection="1">
      <alignment horizontal="center" vertical="center" wrapText="1"/>
      <protection hidden="1" locked="0"/>
    </xf>
    <xf numFmtId="9" fontId="18" fillId="43" borderId="136" xfId="67" applyFont="1" applyFill="1" applyBorder="1" applyAlignment="1" applyProtection="1">
      <alignment horizontal="center" vertical="center" wrapText="1"/>
      <protection hidden="1" locked="0"/>
    </xf>
    <xf numFmtId="9" fontId="18" fillId="0" borderId="13" xfId="67" applyFont="1" applyFill="1" applyBorder="1" applyAlignment="1" applyProtection="1">
      <alignment horizontal="center" vertical="center" wrapText="1"/>
      <protection hidden="1" locked="0"/>
    </xf>
    <xf numFmtId="9" fontId="22" fillId="43" borderId="97" xfId="0" applyNumberFormat="1" applyFont="1" applyFill="1" applyBorder="1" applyAlignment="1">
      <alignment horizontal="center" vertical="center" wrapText="1"/>
    </xf>
    <xf numFmtId="9" fontId="18" fillId="43" borderId="90" xfId="67" applyFont="1" applyFill="1" applyBorder="1" applyAlignment="1" applyProtection="1">
      <alignment horizontal="center" vertical="center" wrapText="1"/>
      <protection hidden="1" locked="0"/>
    </xf>
    <xf numFmtId="9" fontId="22" fillId="43" borderId="10" xfId="0" applyNumberFormat="1" applyFont="1" applyFill="1" applyBorder="1" applyAlignment="1">
      <alignment horizontal="center" vertical="center" wrapText="1"/>
    </xf>
    <xf numFmtId="9" fontId="25" fillId="44" borderId="90" xfId="67" applyFont="1" applyFill="1" applyBorder="1" applyAlignment="1" applyProtection="1">
      <alignment horizontal="center" vertical="center" wrapText="1"/>
      <protection hidden="1" locked="0"/>
    </xf>
    <xf numFmtId="9" fontId="17" fillId="44" borderId="97" xfId="0" applyNumberFormat="1" applyFont="1" applyFill="1" applyBorder="1" applyAlignment="1">
      <alignment horizontal="center" vertical="center" wrapText="1"/>
    </xf>
    <xf numFmtId="9" fontId="31" fillId="46" borderId="98" xfId="0" applyNumberFormat="1" applyFont="1" applyFill="1" applyBorder="1" applyAlignment="1">
      <alignment horizontal="center" vertical="center" wrapText="1"/>
    </xf>
    <xf numFmtId="9" fontId="18" fillId="43" borderId="10" xfId="67" applyFont="1" applyFill="1" applyBorder="1" applyAlignment="1">
      <alignment horizontal="center" vertical="center" wrapText="1"/>
    </xf>
    <xf numFmtId="177" fontId="11" fillId="0" borderId="90" xfId="67" applyNumberFormat="1" applyFont="1" applyFill="1" applyBorder="1" applyAlignment="1" applyProtection="1">
      <alignment horizontal="center" vertical="center" wrapText="1"/>
      <protection hidden="1" locked="0"/>
    </xf>
    <xf numFmtId="177" fontId="11" fillId="43" borderId="90" xfId="67" applyNumberFormat="1" applyFont="1" applyFill="1" applyBorder="1" applyAlignment="1" applyProtection="1">
      <alignment horizontal="center" vertical="center" wrapText="1"/>
      <protection hidden="1" locked="0"/>
    </xf>
    <xf numFmtId="9" fontId="11" fillId="43" borderId="90" xfId="67" applyFont="1" applyFill="1" applyBorder="1" applyAlignment="1" applyProtection="1">
      <alignment vertical="center" wrapText="1"/>
      <protection hidden="1" locked="0"/>
    </xf>
    <xf numFmtId="9" fontId="11" fillId="44" borderId="90" xfId="67" applyFont="1" applyFill="1" applyBorder="1" applyAlignment="1" applyProtection="1">
      <alignment vertical="center" wrapText="1"/>
      <protection hidden="1" locked="0"/>
    </xf>
    <xf numFmtId="9" fontId="11" fillId="0" borderId="90" xfId="67" applyFont="1" applyFill="1" applyBorder="1" applyAlignment="1" applyProtection="1">
      <alignment horizontal="center" vertical="center" wrapText="1"/>
      <protection hidden="1" locked="0"/>
    </xf>
    <xf numFmtId="9" fontId="84" fillId="43" borderId="63" xfId="0" applyNumberFormat="1" applyFont="1" applyFill="1" applyBorder="1" applyAlignment="1" applyProtection="1">
      <alignment horizontal="center" vertical="center" wrapText="1"/>
      <protection/>
    </xf>
    <xf numFmtId="9" fontId="114" fillId="44" borderId="41" xfId="0" applyNumberFormat="1" applyFont="1" applyFill="1" applyBorder="1" applyAlignment="1" applyProtection="1">
      <alignment horizontal="center" vertical="center" wrapText="1"/>
      <protection/>
    </xf>
    <xf numFmtId="9" fontId="2" fillId="43" borderId="90" xfId="67" applyFont="1" applyFill="1" applyBorder="1" applyAlignment="1" applyProtection="1">
      <alignment vertical="center" wrapText="1"/>
      <protection hidden="1" locked="0"/>
    </xf>
    <xf numFmtId="9" fontId="118" fillId="46" borderId="62" xfId="62" applyNumberFormat="1" applyFont="1" applyFill="1" applyBorder="1" applyAlignment="1" applyProtection="1">
      <alignment horizontal="center" vertical="center" wrapText="1"/>
      <protection hidden="1"/>
    </xf>
    <xf numFmtId="9" fontId="18" fillId="43" borderId="11" xfId="67" applyFont="1" applyFill="1" applyBorder="1" applyAlignment="1" applyProtection="1">
      <alignment vertical="center" wrapText="1"/>
      <protection hidden="1" locked="0"/>
    </xf>
    <xf numFmtId="9" fontId="18" fillId="44" borderId="11" xfId="67" applyFont="1" applyFill="1" applyBorder="1" applyAlignment="1" applyProtection="1">
      <alignment vertical="center" wrapText="1"/>
      <protection hidden="1" locked="0"/>
    </xf>
    <xf numFmtId="9" fontId="18" fillId="43" borderId="0" xfId="67" applyFont="1" applyFill="1" applyBorder="1" applyAlignment="1" applyProtection="1">
      <alignment horizontal="center" vertical="center" wrapText="1"/>
      <protection hidden="1" locked="0"/>
    </xf>
    <xf numFmtId="9" fontId="18" fillId="44" borderId="0" xfId="67" applyFont="1" applyFill="1" applyBorder="1" applyAlignment="1" applyProtection="1">
      <alignment horizontal="center" vertical="center" wrapText="1"/>
      <protection hidden="1" locked="0"/>
    </xf>
    <xf numFmtId="9" fontId="17" fillId="44" borderId="54" xfId="67" applyFont="1" applyFill="1" applyBorder="1" applyAlignment="1" applyProtection="1">
      <alignment horizontal="center" vertical="center" wrapText="1"/>
      <protection hidden="1"/>
    </xf>
    <xf numFmtId="9" fontId="22" fillId="43" borderId="10" xfId="67" applyFont="1" applyFill="1" applyBorder="1" applyAlignment="1" applyProtection="1">
      <alignment horizontal="center" vertical="center" wrapText="1"/>
      <protection/>
    </xf>
    <xf numFmtId="9" fontId="17" fillId="44" borderId="90" xfId="67" applyFont="1" applyFill="1" applyBorder="1" applyAlignment="1" applyProtection="1">
      <alignment horizontal="center" vertical="center" wrapText="1"/>
      <protection hidden="1" locked="0"/>
    </xf>
    <xf numFmtId="9" fontId="17" fillId="44" borderId="0" xfId="67" applyFont="1" applyFill="1" applyBorder="1" applyAlignment="1" applyProtection="1">
      <alignment horizontal="center" vertical="center" wrapText="1"/>
      <protection hidden="1" locked="0"/>
    </xf>
    <xf numFmtId="9" fontId="110" fillId="46" borderId="97" xfId="0" applyNumberFormat="1" applyFont="1" applyFill="1" applyBorder="1" applyAlignment="1" applyProtection="1">
      <alignment horizontal="center" vertical="center" wrapText="1"/>
      <protection/>
    </xf>
    <xf numFmtId="0" fontId="8" fillId="78" borderId="88" xfId="61" applyFont="1" applyFill="1" applyBorder="1" applyAlignment="1" applyProtection="1">
      <alignment horizontal="center" vertical="center" wrapText="1"/>
      <protection hidden="1"/>
    </xf>
    <xf numFmtId="9" fontId="11" fillId="0" borderId="11" xfId="67" applyFont="1" applyFill="1" applyBorder="1" applyAlignment="1" applyProtection="1">
      <alignment horizontal="center" vertical="center" wrapText="1"/>
      <protection hidden="1" locked="0"/>
    </xf>
    <xf numFmtId="9" fontId="11" fillId="0" borderId="11" xfId="67" applyFont="1" applyFill="1" applyBorder="1" applyAlignment="1" applyProtection="1">
      <alignment horizontal="center" vertical="center" wrapText="1"/>
      <protection locked="0"/>
    </xf>
    <xf numFmtId="9" fontId="11" fillId="43" borderId="11" xfId="67" applyFont="1" applyFill="1" applyBorder="1" applyAlignment="1" applyProtection="1">
      <alignment horizontal="center" vertical="center" wrapText="1"/>
      <protection hidden="1" locked="0"/>
    </xf>
    <xf numFmtId="9" fontId="11" fillId="43" borderId="88" xfId="67" applyFont="1" applyFill="1" applyBorder="1" applyAlignment="1" applyProtection="1">
      <alignment horizontal="center" vertical="center" wrapText="1"/>
      <protection hidden="1" locked="0"/>
    </xf>
    <xf numFmtId="9" fontId="12" fillId="44" borderId="11" xfId="67" applyFont="1" applyFill="1" applyBorder="1" applyAlignment="1" applyProtection="1">
      <alignment horizontal="center" vertical="center" wrapText="1"/>
      <protection hidden="1" locked="0"/>
    </xf>
    <xf numFmtId="9" fontId="110" fillId="46" borderId="56" xfId="67" applyFont="1" applyFill="1" applyBorder="1" applyAlignment="1" applyProtection="1">
      <alignment horizontal="center" vertical="center" wrapText="1"/>
      <protection/>
    </xf>
    <xf numFmtId="0" fontId="8" fillId="78" borderId="134" xfId="61" applyFont="1" applyFill="1" applyBorder="1" applyAlignment="1" applyProtection="1">
      <alignment horizontal="center" vertical="center" wrapText="1"/>
      <protection hidden="1"/>
    </xf>
    <xf numFmtId="0" fontId="22" fillId="0" borderId="132" xfId="0" applyFont="1" applyBorder="1" applyAlignment="1" applyProtection="1">
      <alignment horizontal="center" vertical="center" wrapText="1"/>
      <protection/>
    </xf>
    <xf numFmtId="0" fontId="19" fillId="0" borderId="132" xfId="0" applyFont="1" applyBorder="1" applyAlignment="1" applyProtection="1">
      <alignment horizontal="center" vertical="center" wrapText="1"/>
      <protection/>
    </xf>
    <xf numFmtId="9" fontId="6" fillId="36" borderId="132" xfId="67" applyFont="1" applyFill="1" applyBorder="1" applyAlignment="1" applyProtection="1">
      <alignment horizontal="center" vertical="center" wrapText="1"/>
      <protection/>
    </xf>
    <xf numFmtId="9" fontId="22" fillId="0" borderId="132" xfId="67" applyFont="1" applyBorder="1" applyAlignment="1" applyProtection="1">
      <alignment horizontal="center" vertical="center" wrapText="1"/>
      <protection/>
    </xf>
    <xf numFmtId="9" fontId="109" fillId="0" borderId="28" xfId="0" applyNumberFormat="1" applyFont="1" applyBorder="1" applyAlignment="1" applyProtection="1">
      <alignment horizontal="center" vertical="center"/>
      <protection/>
    </xf>
    <xf numFmtId="9" fontId="52" fillId="0" borderId="14" xfId="67" applyFont="1" applyFill="1" applyBorder="1" applyAlignment="1" applyProtection="1">
      <alignment horizontal="center" vertical="center" wrapText="1"/>
      <protection hidden="1" locked="0"/>
    </xf>
    <xf numFmtId="9" fontId="58" fillId="0" borderId="14" xfId="67" applyFont="1" applyFill="1" applyBorder="1" applyAlignment="1" applyProtection="1">
      <alignment horizontal="center" vertical="center" wrapText="1"/>
      <protection hidden="1" locked="0"/>
    </xf>
    <xf numFmtId="9" fontId="58" fillId="43" borderId="14" xfId="67" applyFont="1" applyFill="1" applyBorder="1" applyAlignment="1" applyProtection="1">
      <alignment horizontal="center" vertical="center" wrapText="1"/>
      <protection hidden="1"/>
    </xf>
    <xf numFmtId="9" fontId="53" fillId="44" borderId="14" xfId="67" applyFont="1" applyFill="1" applyBorder="1" applyAlignment="1" applyProtection="1">
      <alignment horizontal="center" vertical="center" wrapText="1"/>
      <protection hidden="1"/>
    </xf>
    <xf numFmtId="9" fontId="56" fillId="0" borderId="14" xfId="67" applyFont="1" applyFill="1" applyBorder="1" applyAlignment="1" applyProtection="1">
      <alignment horizontal="center" vertical="center" wrapText="1"/>
      <protection hidden="1"/>
    </xf>
    <xf numFmtId="9" fontId="58" fillId="0" borderId="14" xfId="67" applyFont="1" applyFill="1" applyBorder="1" applyAlignment="1" applyProtection="1">
      <alignment horizontal="center" vertical="center" wrapText="1"/>
      <protection hidden="1"/>
    </xf>
    <xf numFmtId="9" fontId="56" fillId="0" borderId="14" xfId="67" applyFont="1" applyFill="1" applyBorder="1" applyAlignment="1" applyProtection="1">
      <alignment vertical="center" wrapText="1"/>
      <protection hidden="1"/>
    </xf>
    <xf numFmtId="9" fontId="53" fillId="0" borderId="14" xfId="67" applyFont="1" applyFill="1" applyBorder="1" applyAlignment="1" applyProtection="1">
      <alignment horizontal="center" vertical="center" wrapText="1"/>
      <protection hidden="1"/>
    </xf>
    <xf numFmtId="9" fontId="52" fillId="43" borderId="14" xfId="67" applyFont="1" applyFill="1" applyBorder="1" applyAlignment="1" applyProtection="1">
      <alignment horizontal="center" vertical="center" wrapText="1"/>
      <protection hidden="1"/>
    </xf>
    <xf numFmtId="9" fontId="52" fillId="0" borderId="137" xfId="67" applyFont="1" applyFill="1" applyBorder="1" applyAlignment="1" applyProtection="1">
      <alignment horizontal="center" vertical="center" wrapText="1"/>
      <protection hidden="1" locked="0"/>
    </xf>
    <xf numFmtId="9" fontId="58" fillId="43" borderId="88" xfId="67" applyFont="1" applyFill="1" applyBorder="1" applyAlignment="1" applyProtection="1">
      <alignment horizontal="center" vertical="center" wrapText="1"/>
      <protection hidden="1"/>
    </xf>
    <xf numFmtId="9" fontId="53" fillId="44" borderId="11" xfId="67" applyFont="1" applyFill="1" applyBorder="1" applyAlignment="1" applyProtection="1">
      <alignment horizontal="center" vertical="center" wrapText="1"/>
      <protection hidden="1"/>
    </xf>
    <xf numFmtId="9" fontId="119" fillId="46" borderId="138" xfId="0" applyNumberFormat="1" applyFont="1" applyFill="1" applyBorder="1" applyAlignment="1" applyProtection="1">
      <alignment horizontal="center" vertical="center" wrapText="1"/>
      <protection hidden="1"/>
    </xf>
    <xf numFmtId="0" fontId="56" fillId="0" borderId="18" xfId="0" applyFont="1" applyBorder="1" applyAlignment="1" applyProtection="1">
      <alignment vertical="center" wrapText="1"/>
      <protection hidden="1"/>
    </xf>
    <xf numFmtId="9" fontId="58" fillId="0" borderId="132" xfId="67" applyFont="1" applyBorder="1" applyAlignment="1" applyProtection="1">
      <alignment horizontal="center" vertical="center"/>
      <protection hidden="1"/>
    </xf>
    <xf numFmtId="9" fontId="58" fillId="0" borderId="132" xfId="67" applyFont="1" applyBorder="1" applyAlignment="1" applyProtection="1">
      <alignment horizontal="center" vertical="center" wrapText="1"/>
      <protection hidden="1"/>
    </xf>
    <xf numFmtId="9" fontId="53" fillId="0" borderId="132" xfId="67" applyFont="1" applyBorder="1" applyAlignment="1" applyProtection="1">
      <alignment horizontal="center" vertical="center"/>
      <protection hidden="1"/>
    </xf>
    <xf numFmtId="9" fontId="120" fillId="0" borderId="132" xfId="67" applyFont="1" applyBorder="1" applyAlignment="1" applyProtection="1">
      <alignment horizontal="center" vertical="center"/>
      <protection hidden="1"/>
    </xf>
    <xf numFmtId="9" fontId="52" fillId="0" borderId="132" xfId="67" applyFont="1" applyBorder="1" applyAlignment="1" applyProtection="1">
      <alignment horizontal="center" vertical="center"/>
      <protection hidden="1"/>
    </xf>
    <xf numFmtId="9" fontId="58" fillId="36" borderId="132" xfId="67" applyFont="1" applyFill="1" applyBorder="1" applyAlignment="1" applyProtection="1">
      <alignment horizontal="center" vertical="center"/>
      <protection hidden="1"/>
    </xf>
    <xf numFmtId="9" fontId="56" fillId="0" borderId="132" xfId="0" applyNumberFormat="1" applyFont="1" applyBorder="1" applyAlignment="1" applyProtection="1">
      <alignment horizontal="center" vertical="center"/>
      <protection hidden="1"/>
    </xf>
    <xf numFmtId="0" fontId="56" fillId="0" borderId="136" xfId="0" applyFont="1" applyBorder="1" applyAlignment="1" applyProtection="1">
      <alignment/>
      <protection hidden="1"/>
    </xf>
    <xf numFmtId="9" fontId="121" fillId="0" borderId="41" xfId="0" applyNumberFormat="1" applyFont="1" applyBorder="1" applyAlignment="1" applyProtection="1">
      <alignment horizontal="center" vertical="center"/>
      <protection hidden="1"/>
    </xf>
    <xf numFmtId="2" fontId="18" fillId="0" borderId="0" xfId="67" applyNumberFormat="1" applyFont="1" applyFill="1" applyBorder="1" applyAlignment="1" applyProtection="1">
      <alignment horizontal="center" vertical="center" wrapText="1"/>
      <protection locked="0"/>
    </xf>
    <xf numFmtId="2" fontId="18" fillId="0" borderId="0" xfId="67" applyNumberFormat="1" applyFont="1" applyFill="1" applyBorder="1" applyAlignment="1" applyProtection="1">
      <alignment horizontal="center" vertical="center" wrapText="1"/>
      <protection hidden="1" locked="0"/>
    </xf>
    <xf numFmtId="2" fontId="11" fillId="0" borderId="0" xfId="67" applyNumberFormat="1" applyFont="1" applyFill="1" applyBorder="1" applyAlignment="1" applyProtection="1">
      <alignment horizontal="center" vertical="center" wrapText="1"/>
      <protection hidden="1" locked="0"/>
    </xf>
    <xf numFmtId="2" fontId="18" fillId="43" borderId="0" xfId="67" applyNumberFormat="1" applyFont="1" applyFill="1" applyBorder="1" applyAlignment="1" applyProtection="1">
      <alignment horizontal="center" vertical="center" wrapText="1"/>
      <protection hidden="1" locked="0"/>
    </xf>
    <xf numFmtId="2" fontId="18" fillId="44" borderId="0" xfId="55" applyNumberFormat="1" applyFont="1" applyFill="1" applyBorder="1" applyAlignment="1" applyProtection="1">
      <alignment horizontal="center" vertical="center" wrapText="1"/>
      <protection hidden="1" locked="0"/>
    </xf>
    <xf numFmtId="9" fontId="23" fillId="43" borderId="12" xfId="67" applyFont="1" applyFill="1" applyBorder="1" applyAlignment="1" applyProtection="1">
      <alignment vertical="center" wrapText="1"/>
      <protection hidden="1" locked="0"/>
    </xf>
    <xf numFmtId="9" fontId="23" fillId="44" borderId="12" xfId="67" applyFont="1" applyFill="1" applyBorder="1" applyAlignment="1" applyProtection="1">
      <alignment vertical="center" wrapText="1"/>
      <protection hidden="1" locked="0"/>
    </xf>
    <xf numFmtId="9" fontId="18" fillId="36" borderId="0" xfId="67" applyFont="1" applyFill="1" applyBorder="1" applyAlignment="1" applyProtection="1">
      <alignment horizontal="center" vertical="center" wrapText="1"/>
      <protection hidden="1" locked="0"/>
    </xf>
    <xf numFmtId="9" fontId="19" fillId="0" borderId="0" xfId="67" applyFont="1" applyBorder="1" applyAlignment="1" applyProtection="1">
      <alignment horizontal="center" vertical="center" wrapText="1"/>
      <protection/>
    </xf>
    <xf numFmtId="9" fontId="8" fillId="78" borderId="88" xfId="67" applyFont="1" applyFill="1" applyBorder="1" applyAlignment="1" applyProtection="1">
      <alignment horizontal="center" vertical="center" wrapText="1"/>
      <protection hidden="1"/>
    </xf>
    <xf numFmtId="9" fontId="11" fillId="0" borderId="0" xfId="67" applyFont="1" applyFill="1" applyBorder="1" applyAlignment="1" applyProtection="1">
      <alignment horizontal="center" vertical="center" wrapText="1"/>
      <protection hidden="1" locked="0"/>
    </xf>
    <xf numFmtId="9" fontId="23" fillId="43" borderId="12" xfId="67" applyFont="1" applyFill="1" applyBorder="1" applyAlignment="1" applyProtection="1">
      <alignment horizontal="center" vertical="center" wrapText="1"/>
      <protection hidden="1" locked="0"/>
    </xf>
    <xf numFmtId="9" fontId="118" fillId="57" borderId="30" xfId="45" applyNumberFormat="1" applyFont="1" applyFill="1" applyBorder="1" applyAlignment="1" applyProtection="1">
      <alignment horizontal="center" vertical="center" wrapText="1"/>
      <protection/>
    </xf>
    <xf numFmtId="0" fontId="18" fillId="67" borderId="13" xfId="45" applyFont="1" applyFill="1" applyBorder="1" applyAlignment="1" applyProtection="1">
      <alignment horizontal="center" vertical="center" wrapText="1"/>
      <protection locked="0"/>
    </xf>
    <xf numFmtId="167" fontId="6" fillId="38" borderId="13" xfId="55" applyNumberFormat="1" applyFont="1" applyFill="1" applyBorder="1" applyAlignment="1" applyProtection="1">
      <alignment horizontal="center" vertical="center" wrapText="1"/>
      <protection hidden="1"/>
    </xf>
    <xf numFmtId="167" fontId="6" fillId="38" borderId="30" xfId="55" applyNumberFormat="1" applyFont="1" applyFill="1" applyBorder="1" applyAlignment="1" applyProtection="1">
      <alignment horizontal="center" vertical="center" wrapText="1"/>
      <protection hidden="1"/>
    </xf>
    <xf numFmtId="0" fontId="19" fillId="0" borderId="88" xfId="0" applyFont="1" applyBorder="1" applyAlignment="1" applyProtection="1">
      <alignment horizontal="center"/>
      <protection/>
    </xf>
    <xf numFmtId="0" fontId="19" fillId="0" borderId="55" xfId="0" applyFont="1" applyBorder="1" applyAlignment="1" applyProtection="1">
      <alignment horizontal="center"/>
      <protection/>
    </xf>
    <xf numFmtId="0" fontId="19" fillId="0" borderId="60" xfId="0" applyFont="1" applyBorder="1" applyAlignment="1" applyProtection="1">
      <alignment horizontal="center"/>
      <protection/>
    </xf>
    <xf numFmtId="0" fontId="19" fillId="0" borderId="11" xfId="0" applyFont="1" applyBorder="1" applyAlignment="1" applyProtection="1">
      <alignment horizontal="center"/>
      <protection/>
    </xf>
    <xf numFmtId="0" fontId="19" fillId="0" borderId="0" xfId="0" applyFont="1" applyBorder="1" applyAlignment="1" applyProtection="1">
      <alignment horizontal="center"/>
      <protection/>
    </xf>
    <xf numFmtId="0" fontId="19" fillId="0" borderId="10" xfId="0" applyFont="1" applyBorder="1" applyAlignment="1" applyProtection="1">
      <alignment horizontal="center"/>
      <protection/>
    </xf>
    <xf numFmtId="0" fontId="18" fillId="0" borderId="88" xfId="65" applyFont="1" applyBorder="1" applyAlignment="1" applyProtection="1">
      <alignment horizontal="center" vertical="center" wrapText="1"/>
      <protection/>
    </xf>
    <xf numFmtId="0" fontId="18" fillId="0" borderId="55" xfId="65" applyFont="1" applyBorder="1" applyAlignment="1" applyProtection="1">
      <alignment horizontal="center" vertical="center"/>
      <protection/>
    </xf>
    <xf numFmtId="0" fontId="18" fillId="0" borderId="60" xfId="65" applyFont="1" applyBorder="1" applyAlignment="1" applyProtection="1">
      <alignment horizontal="center" vertical="center"/>
      <protection/>
    </xf>
    <xf numFmtId="0" fontId="18" fillId="0" borderId="11" xfId="65" applyFont="1" applyBorder="1" applyAlignment="1" applyProtection="1">
      <alignment horizontal="center" vertical="center"/>
      <protection/>
    </xf>
    <xf numFmtId="0" fontId="18" fillId="0" borderId="0" xfId="65" applyFont="1" applyBorder="1" applyAlignment="1" applyProtection="1">
      <alignment horizontal="center" vertical="center"/>
      <protection/>
    </xf>
    <xf numFmtId="0" fontId="18" fillId="0" borderId="10" xfId="65" applyFont="1" applyBorder="1" applyAlignment="1" applyProtection="1">
      <alignment horizontal="center" vertical="center"/>
      <protection/>
    </xf>
    <xf numFmtId="0" fontId="18" fillId="0" borderId="88" xfId="65" applyFont="1" applyBorder="1" applyAlignment="1" applyProtection="1">
      <alignment horizontal="center" vertical="center"/>
      <protection/>
    </xf>
    <xf numFmtId="0" fontId="18" fillId="0" borderId="53" xfId="65" applyFont="1" applyBorder="1" applyAlignment="1" applyProtection="1">
      <alignment horizontal="center" vertical="center"/>
      <protection/>
    </xf>
    <xf numFmtId="0" fontId="18" fillId="0" borderId="56" xfId="65" applyFont="1" applyBorder="1" applyAlignment="1" applyProtection="1">
      <alignment horizontal="center" vertical="center"/>
      <protection/>
    </xf>
    <xf numFmtId="0" fontId="18" fillId="0" borderId="61" xfId="65" applyFont="1" applyBorder="1" applyAlignment="1" applyProtection="1">
      <alignment horizontal="center" vertical="center"/>
      <protection/>
    </xf>
    <xf numFmtId="0" fontId="18" fillId="67" borderId="94" xfId="45" applyFont="1" applyFill="1" applyBorder="1" applyAlignment="1" applyProtection="1">
      <alignment horizontal="center" vertical="center" wrapText="1"/>
      <protection/>
    </xf>
    <xf numFmtId="0" fontId="18" fillId="67" borderId="139" xfId="45" applyFont="1" applyFill="1" applyBorder="1" applyAlignment="1" applyProtection="1">
      <alignment horizontal="center" vertical="center" wrapText="1"/>
      <protection/>
    </xf>
    <xf numFmtId="0" fontId="18" fillId="67" borderId="140" xfId="45" applyFont="1" applyFill="1" applyBorder="1" applyAlignment="1" applyProtection="1">
      <alignment horizontal="center" vertical="center" wrapText="1"/>
      <protection/>
    </xf>
    <xf numFmtId="0" fontId="22" fillId="59" borderId="134" xfId="45" applyFont="1" applyFill="1" applyBorder="1" applyAlignment="1" applyProtection="1">
      <alignment horizontal="center" vertical="center" wrapText="1"/>
      <protection/>
    </xf>
    <xf numFmtId="0" fontId="22" fillId="59" borderId="28" xfId="45" applyFont="1" applyFill="1" applyBorder="1" applyAlignment="1" applyProtection="1">
      <alignment horizontal="center" vertical="center" wrapText="1"/>
      <protection/>
    </xf>
    <xf numFmtId="0" fontId="22" fillId="60" borderId="134" xfId="45" applyFont="1" applyFill="1" applyBorder="1" applyAlignment="1" applyProtection="1">
      <alignment horizontal="center" vertical="center" wrapText="1"/>
      <protection/>
    </xf>
    <xf numFmtId="0" fontId="22" fillId="60" borderId="28" xfId="45" applyFont="1" applyFill="1" applyBorder="1" applyAlignment="1" applyProtection="1">
      <alignment horizontal="center" vertical="center" wrapText="1"/>
      <protection/>
    </xf>
    <xf numFmtId="0" fontId="18" fillId="67" borderId="17" xfId="45" applyFont="1" applyFill="1" applyBorder="1" applyAlignment="1" applyProtection="1">
      <alignment horizontal="center" vertical="center" wrapText="1"/>
      <protection locked="0"/>
    </xf>
    <xf numFmtId="0" fontId="22" fillId="50" borderId="92" xfId="45" applyFont="1" applyFill="1" applyBorder="1" applyAlignment="1" applyProtection="1">
      <alignment horizontal="center" vertical="center" wrapText="1"/>
      <protection/>
    </xf>
    <xf numFmtId="0" fontId="22" fillId="50" borderId="93" xfId="45" applyFont="1" applyFill="1" applyBorder="1" applyAlignment="1" applyProtection="1">
      <alignment horizontal="center" vertical="center" wrapText="1"/>
      <protection/>
    </xf>
    <xf numFmtId="0" fontId="22" fillId="50" borderId="141" xfId="45" applyFont="1" applyFill="1" applyBorder="1" applyAlignment="1" applyProtection="1">
      <alignment horizontal="center" vertical="center" wrapText="1"/>
      <protection/>
    </xf>
    <xf numFmtId="0" fontId="22" fillId="50" borderId="142" xfId="45" applyFont="1" applyFill="1" applyBorder="1" applyAlignment="1" applyProtection="1">
      <alignment horizontal="center" vertical="center" wrapText="1"/>
      <protection/>
    </xf>
    <xf numFmtId="0" fontId="22" fillId="50" borderId="143" xfId="45" applyFont="1" applyFill="1" applyBorder="1" applyAlignment="1" applyProtection="1">
      <alignment horizontal="center" vertical="center" wrapText="1"/>
      <protection/>
    </xf>
    <xf numFmtId="0" fontId="22" fillId="50" borderId="144" xfId="45" applyFont="1" applyFill="1" applyBorder="1" applyAlignment="1" applyProtection="1">
      <alignment horizontal="center" vertical="center" wrapText="1"/>
      <protection/>
    </xf>
    <xf numFmtId="0" fontId="17" fillId="45" borderId="75" xfId="45" applyFont="1" applyFill="1" applyBorder="1" applyAlignment="1" applyProtection="1">
      <alignment horizontal="center" vertical="center" wrapText="1"/>
      <protection/>
    </xf>
    <xf numFmtId="0" fontId="17" fillId="45" borderId="139" xfId="45" applyFont="1" applyFill="1" applyBorder="1" applyAlignment="1" applyProtection="1">
      <alignment horizontal="center" vertical="center" wrapText="1"/>
      <protection/>
    </xf>
    <xf numFmtId="0" fontId="22" fillId="67" borderId="64" xfId="45" applyFont="1" applyFill="1" applyBorder="1" applyAlignment="1" applyProtection="1">
      <alignment horizontal="center" vertical="center" wrapText="1"/>
      <protection/>
    </xf>
    <xf numFmtId="0" fontId="22" fillId="67" borderId="94" xfId="45" applyFont="1" applyFill="1" applyBorder="1" applyAlignment="1" applyProtection="1">
      <alignment horizontal="center" vertical="center" wrapText="1"/>
      <protection/>
    </xf>
    <xf numFmtId="0" fontId="22" fillId="67" borderId="139" xfId="45" applyFont="1" applyFill="1" applyBorder="1" applyAlignment="1" applyProtection="1">
      <alignment horizontal="center" vertical="center" wrapText="1"/>
      <protection/>
    </xf>
    <xf numFmtId="0" fontId="18" fillId="67" borderId="21" xfId="45" applyFont="1" applyFill="1" applyBorder="1" applyAlignment="1" applyProtection="1">
      <alignment horizontal="center" vertical="center" wrapText="1"/>
      <protection/>
    </xf>
    <xf numFmtId="0" fontId="18" fillId="67" borderId="22" xfId="45" applyFont="1" applyFill="1" applyBorder="1" applyAlignment="1" applyProtection="1">
      <alignment horizontal="center" vertical="center" wrapText="1"/>
      <protection/>
    </xf>
    <xf numFmtId="0" fontId="18" fillId="67" borderId="62" xfId="45" applyFont="1" applyFill="1" applyBorder="1" applyAlignment="1" applyProtection="1">
      <alignment horizontal="center" vertical="center" wrapText="1"/>
      <protection/>
    </xf>
    <xf numFmtId="0" fontId="22" fillId="72" borderId="21" xfId="0" applyFont="1" applyFill="1" applyBorder="1" applyAlignment="1" applyProtection="1">
      <alignment horizontal="center" vertical="center" wrapText="1"/>
      <protection/>
    </xf>
    <xf numFmtId="0" fontId="22" fillId="72" borderId="22" xfId="0" applyFont="1" applyFill="1" applyBorder="1" applyAlignment="1" applyProtection="1">
      <alignment horizontal="center" vertical="center" wrapText="1"/>
      <protection/>
    </xf>
    <xf numFmtId="0" fontId="19" fillId="0" borderId="21" xfId="45" applyFont="1" applyBorder="1" applyAlignment="1" applyProtection="1">
      <alignment horizontal="center" vertical="center" wrapText="1"/>
      <protection/>
    </xf>
    <xf numFmtId="0" fontId="19" fillId="0" borderId="22" xfId="45" applyFont="1" applyBorder="1" applyAlignment="1" applyProtection="1">
      <alignment horizontal="center" vertical="center" wrapText="1"/>
      <protection/>
    </xf>
    <xf numFmtId="0" fontId="19" fillId="0" borderId="55" xfId="45" applyFont="1" applyBorder="1" applyAlignment="1" applyProtection="1">
      <alignment horizontal="center" vertical="center" wrapText="1"/>
      <protection/>
    </xf>
    <xf numFmtId="0" fontId="19" fillId="0" borderId="60" xfId="45" applyFont="1" applyBorder="1" applyAlignment="1" applyProtection="1">
      <alignment horizontal="center" vertical="center" wrapText="1"/>
      <protection/>
    </xf>
    <xf numFmtId="0" fontId="30" fillId="50" borderId="142" xfId="45" applyFont="1" applyFill="1" applyBorder="1" applyAlignment="1" applyProtection="1">
      <alignment horizontal="center" vertical="center" wrapText="1"/>
      <protection/>
    </xf>
    <xf numFmtId="0" fontId="30" fillId="50" borderId="143" xfId="45" applyFont="1" applyFill="1" applyBorder="1" applyAlignment="1" applyProtection="1">
      <alignment horizontal="center" vertical="center" wrapText="1"/>
      <protection/>
    </xf>
    <xf numFmtId="0" fontId="18" fillId="60" borderId="145" xfId="45" applyFont="1" applyFill="1" applyBorder="1" applyAlignment="1" applyProtection="1">
      <alignment horizontal="center" vertical="center" wrapText="1"/>
      <protection/>
    </xf>
    <xf numFmtId="0" fontId="18" fillId="60" borderId="146" xfId="45" applyFont="1" applyFill="1" applyBorder="1" applyAlignment="1" applyProtection="1">
      <alignment horizontal="center" vertical="center" wrapText="1"/>
      <protection/>
    </xf>
    <xf numFmtId="0" fontId="22" fillId="50" borderId="46" xfId="45" applyFont="1" applyFill="1" applyBorder="1" applyAlignment="1" applyProtection="1">
      <alignment horizontal="center" vertical="center" wrapText="1"/>
      <protection/>
    </xf>
    <xf numFmtId="0" fontId="22" fillId="50" borderId="0" xfId="45" applyFont="1" applyFill="1" applyBorder="1" applyAlignment="1" applyProtection="1">
      <alignment horizontal="center" vertical="center" wrapText="1"/>
      <protection/>
    </xf>
    <xf numFmtId="0" fontId="22" fillId="50" borderId="44" xfId="45" applyFont="1" applyFill="1" applyBorder="1" applyAlignment="1" applyProtection="1">
      <alignment horizontal="center" vertical="center" wrapText="1"/>
      <protection/>
    </xf>
    <xf numFmtId="0" fontId="22" fillId="50" borderId="147" xfId="45" applyFont="1" applyFill="1" applyBorder="1" applyAlignment="1" applyProtection="1">
      <alignment horizontal="center" vertical="center" wrapText="1"/>
      <protection/>
    </xf>
    <xf numFmtId="0" fontId="22" fillId="50" borderId="148" xfId="45" applyFont="1" applyFill="1" applyBorder="1" applyAlignment="1" applyProtection="1">
      <alignment horizontal="center" vertical="center" wrapText="1"/>
      <protection/>
    </xf>
    <xf numFmtId="0" fontId="18" fillId="83" borderId="46" xfId="45" applyFont="1" applyFill="1" applyBorder="1" applyAlignment="1" applyProtection="1">
      <alignment horizontal="center" vertical="center" wrapText="1"/>
      <protection/>
    </xf>
    <xf numFmtId="0" fontId="18" fillId="83" borderId="0" xfId="45" applyFont="1" applyFill="1" applyBorder="1" applyAlignment="1" applyProtection="1">
      <alignment horizontal="center" vertical="center" wrapText="1"/>
      <protection/>
    </xf>
    <xf numFmtId="0" fontId="18" fillId="83" borderId="44" xfId="45" applyFont="1" applyFill="1" applyBorder="1" applyAlignment="1" applyProtection="1">
      <alignment horizontal="center" vertical="center" wrapText="1"/>
      <protection/>
    </xf>
    <xf numFmtId="0" fontId="18" fillId="60" borderId="11" xfId="45" applyFont="1" applyFill="1" applyBorder="1" applyAlignment="1" applyProtection="1">
      <alignment horizontal="center" vertical="center" wrapText="1"/>
      <protection/>
    </xf>
    <xf numFmtId="0" fontId="18" fillId="60" borderId="53" xfId="45" applyFont="1" applyFill="1" applyBorder="1" applyAlignment="1" applyProtection="1">
      <alignment horizontal="center" vertical="center" wrapText="1"/>
      <protection/>
    </xf>
    <xf numFmtId="0" fontId="22" fillId="68" borderId="142" xfId="45" applyFont="1" applyFill="1" applyBorder="1" applyAlignment="1" applyProtection="1">
      <alignment horizontal="center" vertical="center" wrapText="1"/>
      <protection/>
    </xf>
    <xf numFmtId="0" fontId="22" fillId="68" borderId="143" xfId="45" applyFont="1" applyFill="1" applyBorder="1" applyAlignment="1" applyProtection="1">
      <alignment horizontal="center" vertical="center" wrapText="1"/>
      <protection/>
    </xf>
    <xf numFmtId="0" fontId="22" fillId="68" borderId="144" xfId="45" applyFont="1" applyFill="1" applyBorder="1" applyAlignment="1" applyProtection="1">
      <alignment horizontal="center" vertical="center" wrapText="1"/>
      <protection/>
    </xf>
    <xf numFmtId="0" fontId="22" fillId="39" borderId="149" xfId="62" applyFont="1" applyFill="1" applyBorder="1" applyAlignment="1" applyProtection="1">
      <alignment horizontal="center" vertical="center" wrapText="1"/>
      <protection hidden="1"/>
    </xf>
    <xf numFmtId="0" fontId="22" fillId="39" borderId="150" xfId="62" applyFont="1" applyFill="1" applyBorder="1" applyAlignment="1" applyProtection="1">
      <alignment horizontal="center" vertical="center" wrapText="1"/>
      <protection hidden="1"/>
    </xf>
    <xf numFmtId="0" fontId="22" fillId="0" borderId="134" xfId="45" applyFont="1" applyFill="1" applyBorder="1" applyAlignment="1" applyProtection="1">
      <alignment horizontal="center" vertical="center" wrapText="1"/>
      <protection/>
    </xf>
    <xf numFmtId="0" fontId="22" fillId="0" borderId="132" xfId="45" applyFont="1" applyFill="1" applyBorder="1" applyAlignment="1" applyProtection="1">
      <alignment horizontal="center" vertical="center" wrapText="1"/>
      <protection/>
    </xf>
    <xf numFmtId="0" fontId="22" fillId="0" borderId="136" xfId="45" applyFont="1" applyFill="1" applyBorder="1" applyAlignment="1" applyProtection="1">
      <alignment horizontal="center" vertical="center" wrapText="1"/>
      <protection/>
    </xf>
    <xf numFmtId="0" fontId="22" fillId="0" borderId="28" xfId="45" applyFont="1" applyFill="1" applyBorder="1" applyAlignment="1" applyProtection="1">
      <alignment horizontal="center" vertical="center" wrapText="1"/>
      <protection/>
    </xf>
    <xf numFmtId="0" fontId="22" fillId="39" borderId="54" xfId="62" applyFont="1" applyFill="1" applyBorder="1" applyAlignment="1" applyProtection="1">
      <alignment horizontal="center" vertical="center" wrapText="1"/>
      <protection hidden="1"/>
    </xf>
    <xf numFmtId="0" fontId="22" fillId="39" borderId="63" xfId="62" applyFont="1" applyFill="1" applyBorder="1" applyAlignment="1" applyProtection="1">
      <alignment horizontal="center" vertical="center" wrapText="1"/>
      <protection hidden="1"/>
    </xf>
    <xf numFmtId="0" fontId="23" fillId="50" borderId="21" xfId="45" applyFont="1" applyFill="1" applyBorder="1" applyAlignment="1" applyProtection="1">
      <alignment horizontal="center" vertical="center" wrapText="1"/>
      <protection/>
    </xf>
    <xf numFmtId="0" fontId="23" fillId="50" borderId="22" xfId="45" applyFont="1" applyFill="1" applyBorder="1" applyAlignment="1" applyProtection="1">
      <alignment horizontal="center" vertical="center" wrapText="1"/>
      <protection/>
    </xf>
    <xf numFmtId="0" fontId="23" fillId="50" borderId="62" xfId="45" applyFont="1" applyFill="1" applyBorder="1" applyAlignment="1" applyProtection="1">
      <alignment horizontal="center" vertical="center" wrapText="1"/>
      <protection/>
    </xf>
    <xf numFmtId="0" fontId="17" fillId="45" borderId="88" xfId="45" applyFont="1" applyFill="1" applyBorder="1" applyAlignment="1" applyProtection="1">
      <alignment horizontal="center" vertical="center" wrapText="1"/>
      <protection/>
    </xf>
    <xf numFmtId="0" fontId="17" fillId="45" borderId="55" xfId="45" applyFont="1" applyFill="1" applyBorder="1" applyAlignment="1" applyProtection="1">
      <alignment horizontal="center" vertical="center" wrapText="1"/>
      <protection/>
    </xf>
    <xf numFmtId="0" fontId="17" fillId="45" borderId="60" xfId="45" applyFont="1" applyFill="1" applyBorder="1" applyAlignment="1" applyProtection="1">
      <alignment horizontal="center" vertical="center" wrapText="1"/>
      <protection/>
    </xf>
    <xf numFmtId="0" fontId="17" fillId="45" borderId="11" xfId="45" applyFont="1" applyFill="1" applyBorder="1" applyAlignment="1" applyProtection="1">
      <alignment horizontal="center" vertical="center" wrapText="1"/>
      <protection/>
    </xf>
    <xf numFmtId="0" fontId="17" fillId="45" borderId="0" xfId="45" applyFont="1" applyFill="1" applyBorder="1" applyAlignment="1" applyProtection="1">
      <alignment horizontal="center" vertical="center" wrapText="1"/>
      <protection/>
    </xf>
    <xf numFmtId="0" fontId="17" fillId="45" borderId="10" xfId="45" applyFont="1" applyFill="1" applyBorder="1" applyAlignment="1" applyProtection="1">
      <alignment horizontal="center" vertical="center" wrapText="1"/>
      <protection/>
    </xf>
    <xf numFmtId="0" fontId="17" fillId="45" borderId="53" xfId="45" applyFont="1" applyFill="1" applyBorder="1" applyAlignment="1" applyProtection="1">
      <alignment horizontal="center" vertical="center" wrapText="1"/>
      <protection/>
    </xf>
    <xf numFmtId="0" fontId="17" fillId="45" borderId="56" xfId="45" applyFont="1" applyFill="1" applyBorder="1" applyAlignment="1" applyProtection="1">
      <alignment horizontal="center" vertical="center" wrapText="1"/>
      <protection/>
    </xf>
    <xf numFmtId="0" fontId="17" fillId="45" borderId="61" xfId="45" applyFont="1" applyFill="1" applyBorder="1" applyAlignment="1" applyProtection="1">
      <alignment horizontal="center" vertical="center" wrapText="1"/>
      <protection/>
    </xf>
    <xf numFmtId="0" fontId="22" fillId="38" borderId="92" xfId="62" applyFont="1" applyFill="1" applyBorder="1" applyAlignment="1" applyProtection="1">
      <alignment horizontal="center" vertical="center" wrapText="1"/>
      <protection hidden="1"/>
    </xf>
    <xf numFmtId="0" fontId="18" fillId="38" borderId="65" xfId="62" applyFont="1" applyFill="1" applyBorder="1" applyAlignment="1" applyProtection="1">
      <alignment horizontal="center" vertical="center" wrapText="1"/>
      <protection hidden="1"/>
    </xf>
    <xf numFmtId="0" fontId="22" fillId="43" borderId="21" xfId="0" applyFont="1" applyFill="1" applyBorder="1" applyAlignment="1" applyProtection="1">
      <alignment horizontal="center" vertical="center" wrapText="1"/>
      <protection locked="0"/>
    </xf>
    <xf numFmtId="0" fontId="22" fillId="43" borderId="22" xfId="0" applyFont="1" applyFill="1" applyBorder="1" applyAlignment="1" applyProtection="1">
      <alignment horizontal="center" vertical="center" wrapText="1"/>
      <protection locked="0"/>
    </xf>
    <xf numFmtId="0" fontId="17" fillId="44" borderId="53" xfId="0" applyFont="1" applyFill="1" applyBorder="1" applyAlignment="1" applyProtection="1">
      <alignment horizontal="center" vertical="center" wrapText="1"/>
      <protection locked="0"/>
    </xf>
    <xf numFmtId="0" fontId="17" fillId="44" borderId="56" xfId="0" applyFont="1" applyFill="1" applyBorder="1" applyAlignment="1" applyProtection="1">
      <alignment horizontal="center" vertical="center" wrapText="1"/>
      <protection locked="0"/>
    </xf>
    <xf numFmtId="9" fontId="9" fillId="35" borderId="13" xfId="67" applyFont="1" applyFill="1" applyBorder="1" applyAlignment="1" applyProtection="1">
      <alignment horizontal="center" vertical="center" wrapText="1"/>
      <protection locked="0"/>
    </xf>
    <xf numFmtId="0" fontId="17" fillId="44" borderId="21" xfId="0" applyFont="1" applyFill="1" applyBorder="1" applyAlignment="1" applyProtection="1">
      <alignment horizontal="center" vertical="center" wrapText="1"/>
      <protection locked="0"/>
    </xf>
    <xf numFmtId="0" fontId="17" fillId="44" borderId="22" xfId="0" applyFont="1" applyFill="1" applyBorder="1" applyAlignment="1" applyProtection="1">
      <alignment horizontal="center" vertical="center" wrapText="1"/>
      <protection locked="0"/>
    </xf>
    <xf numFmtId="0" fontId="17" fillId="44" borderId="62"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locked="0"/>
    </xf>
    <xf numFmtId="0" fontId="22" fillId="43" borderId="21" xfId="0" applyFont="1" applyFill="1" applyBorder="1" applyAlignment="1">
      <alignment horizontal="center" vertical="center" wrapText="1"/>
    </xf>
    <xf numFmtId="0" fontId="22" fillId="43" borderId="22" xfId="0" applyFont="1" applyFill="1" applyBorder="1" applyAlignment="1">
      <alignment horizontal="center" vertical="center" wrapText="1"/>
    </xf>
    <xf numFmtId="0" fontId="18" fillId="36" borderId="90" xfId="61" applyFont="1" applyFill="1" applyBorder="1" applyAlignment="1" applyProtection="1">
      <alignment horizontal="center" vertical="center" wrapText="1"/>
      <protection hidden="1" locked="0"/>
    </xf>
    <xf numFmtId="0" fontId="22" fillId="36" borderId="90" xfId="0" applyFont="1" applyFill="1" applyBorder="1" applyAlignment="1" applyProtection="1">
      <alignment horizontal="center" vertical="center" wrapText="1"/>
      <protection locked="0"/>
    </xf>
    <xf numFmtId="0" fontId="18" fillId="39" borderId="90" xfId="61" applyFont="1" applyFill="1" applyBorder="1" applyAlignment="1" applyProtection="1">
      <alignment horizontal="center" vertical="center" wrapText="1"/>
      <protection hidden="1" locked="0"/>
    </xf>
    <xf numFmtId="0" fontId="18" fillId="39" borderId="63" xfId="61" applyFont="1" applyFill="1" applyBorder="1" applyAlignment="1" applyProtection="1">
      <alignment horizontal="center" vertical="center" wrapText="1"/>
      <protection hidden="1" locked="0"/>
    </xf>
    <xf numFmtId="0" fontId="18" fillId="39" borderId="54" xfId="61" applyFont="1" applyFill="1" applyBorder="1" applyAlignment="1" applyProtection="1">
      <alignment horizontal="center" vertical="center" wrapText="1"/>
      <protection hidden="1" locked="0"/>
    </xf>
    <xf numFmtId="0" fontId="18" fillId="39" borderId="54" xfId="61" applyFont="1" applyFill="1" applyBorder="1" applyAlignment="1" applyProtection="1" quotePrefix="1">
      <alignment horizontal="center" vertical="center" wrapText="1"/>
      <protection hidden="1" locked="0"/>
    </xf>
    <xf numFmtId="0" fontId="18" fillId="39" borderId="90" xfId="61" applyFont="1" applyFill="1" applyBorder="1" applyAlignment="1" applyProtection="1" quotePrefix="1">
      <alignment horizontal="center" vertical="center" wrapText="1"/>
      <protection hidden="1" locked="0"/>
    </xf>
    <xf numFmtId="0" fontId="18" fillId="39" borderId="63" xfId="61" applyFont="1" applyFill="1" applyBorder="1" applyAlignment="1" applyProtection="1" quotePrefix="1">
      <alignment horizontal="center" vertical="center" wrapText="1"/>
      <protection hidden="1" locked="0"/>
    </xf>
    <xf numFmtId="0" fontId="19" fillId="0" borderId="21"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22" fillId="49" borderId="21" xfId="0" applyFont="1" applyFill="1" applyBorder="1" applyAlignment="1" applyProtection="1">
      <alignment horizontal="center" vertical="center" wrapText="1"/>
      <protection locked="0"/>
    </xf>
    <xf numFmtId="0" fontId="22" fillId="49" borderId="22" xfId="0" applyFont="1" applyFill="1" applyBorder="1" applyAlignment="1" applyProtection="1">
      <alignment horizontal="center" vertical="center" wrapText="1"/>
      <protection locked="0"/>
    </xf>
    <xf numFmtId="0" fontId="18" fillId="49" borderId="21" xfId="0" applyFont="1" applyFill="1" applyBorder="1" applyAlignment="1" applyProtection="1">
      <alignment horizontal="center" vertical="center" wrapText="1"/>
      <protection locked="0"/>
    </xf>
    <xf numFmtId="0" fontId="18" fillId="49" borderId="22" xfId="0" applyFont="1" applyFill="1" applyBorder="1" applyAlignment="1" applyProtection="1">
      <alignment horizontal="center" vertical="center" wrapText="1"/>
      <protection locked="0"/>
    </xf>
    <xf numFmtId="0" fontId="18" fillId="36" borderId="54" xfId="61" applyFont="1" applyFill="1" applyBorder="1" applyAlignment="1" applyProtection="1">
      <alignment horizontal="center" vertical="center" wrapText="1"/>
      <protection hidden="1" locked="0"/>
    </xf>
    <xf numFmtId="0" fontId="18" fillId="36" borderId="63" xfId="61" applyFont="1" applyFill="1" applyBorder="1" applyAlignment="1" applyProtection="1">
      <alignment horizontal="center" vertical="center" wrapText="1"/>
      <protection hidden="1" locked="0"/>
    </xf>
    <xf numFmtId="0" fontId="22" fillId="43" borderId="53" xfId="0" applyFont="1" applyFill="1" applyBorder="1" applyAlignment="1" applyProtection="1">
      <alignment horizontal="center" vertical="center" wrapText="1"/>
      <protection locked="0"/>
    </xf>
    <xf numFmtId="0" fontId="22" fillId="43" borderId="56" xfId="0" applyFont="1" applyFill="1" applyBorder="1" applyAlignment="1" applyProtection="1">
      <alignment horizontal="center" vertical="center" wrapText="1"/>
      <protection locked="0"/>
    </xf>
    <xf numFmtId="0" fontId="22" fillId="43" borderId="61" xfId="0" applyFont="1" applyFill="1" applyBorder="1" applyAlignment="1" applyProtection="1">
      <alignment horizontal="center" vertical="center" wrapText="1"/>
      <protection locked="0"/>
    </xf>
    <xf numFmtId="1" fontId="6" fillId="35" borderId="14" xfId="67" applyNumberFormat="1" applyFont="1" applyFill="1" applyBorder="1" applyAlignment="1" applyProtection="1">
      <alignment horizontal="center" vertical="center" wrapText="1"/>
      <protection locked="0"/>
    </xf>
    <xf numFmtId="1" fontId="6" fillId="35" borderId="17" xfId="67" applyNumberFormat="1" applyFont="1" applyFill="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1" fontId="19" fillId="35" borderId="14" xfId="67" applyNumberFormat="1" applyFont="1" applyFill="1" applyBorder="1" applyAlignment="1" applyProtection="1">
      <alignment horizontal="center" vertical="center" wrapText="1"/>
      <protection locked="0"/>
    </xf>
    <xf numFmtId="1" fontId="19" fillId="35" borderId="17" xfId="67" applyNumberFormat="1" applyFont="1" applyFill="1" applyBorder="1" applyAlignment="1" applyProtection="1">
      <alignment horizontal="center" vertical="center" wrapText="1"/>
      <protection locked="0"/>
    </xf>
    <xf numFmtId="0" fontId="6" fillId="35" borderId="14" xfId="0" applyFont="1" applyFill="1" applyBorder="1" applyAlignment="1" applyProtection="1">
      <alignment horizontal="center" vertical="center" wrapText="1"/>
      <protection locked="0"/>
    </xf>
    <xf numFmtId="0" fontId="6" fillId="35" borderId="17" xfId="0" applyFont="1" applyFill="1" applyBorder="1" applyAlignment="1" applyProtection="1">
      <alignment horizontal="center" vertical="center" wrapText="1"/>
      <protection locked="0"/>
    </xf>
    <xf numFmtId="0" fontId="22" fillId="43" borderId="11" xfId="0" applyFont="1" applyFill="1" applyBorder="1" applyAlignment="1" applyProtection="1">
      <alignment horizontal="center" vertical="center" wrapText="1"/>
      <protection locked="0"/>
    </xf>
    <xf numFmtId="0" fontId="22" fillId="43" borderId="0" xfId="0" applyFont="1" applyFill="1" applyBorder="1" applyAlignment="1" applyProtection="1">
      <alignment horizontal="center" vertical="center" wrapText="1"/>
      <protection locked="0"/>
    </xf>
    <xf numFmtId="0" fontId="22" fillId="43" borderId="10" xfId="0" applyFont="1" applyFill="1" applyBorder="1" applyAlignment="1" applyProtection="1">
      <alignment horizontal="center" vertical="center" wrapText="1"/>
      <protection locked="0"/>
    </xf>
    <xf numFmtId="0" fontId="18" fillId="36" borderId="0" xfId="61" applyFont="1" applyFill="1" applyBorder="1" applyAlignment="1" applyProtection="1">
      <alignment horizontal="center" vertical="center" wrapText="1"/>
      <protection hidden="1" locked="0"/>
    </xf>
    <xf numFmtId="0" fontId="18" fillId="36" borderId="56" xfId="61" applyFont="1" applyFill="1" applyBorder="1" applyAlignment="1" applyProtection="1">
      <alignment horizontal="center" vertical="center" wrapText="1"/>
      <protection hidden="1" locked="0"/>
    </xf>
    <xf numFmtId="0" fontId="18" fillId="39" borderId="54" xfId="0" applyFont="1" applyFill="1" applyBorder="1" applyAlignment="1" applyProtection="1">
      <alignment horizontal="center" vertical="center" wrapText="1"/>
      <protection locked="0"/>
    </xf>
    <xf numFmtId="0" fontId="18" fillId="39" borderId="63" xfId="0" applyFont="1" applyFill="1" applyBorder="1" applyAlignment="1" applyProtection="1">
      <alignment horizontal="center" vertical="center" wrapText="1"/>
      <protection locked="0"/>
    </xf>
    <xf numFmtId="0" fontId="19" fillId="35" borderId="13" xfId="67" applyNumberFormat="1" applyFont="1" applyFill="1" applyBorder="1" applyAlignment="1" applyProtection="1">
      <alignment horizontal="center" vertical="center" wrapText="1"/>
      <protection locked="0"/>
    </xf>
    <xf numFmtId="0" fontId="19" fillId="35" borderId="14" xfId="0" applyNumberFormat="1" applyFont="1" applyFill="1" applyBorder="1" applyAlignment="1" applyProtection="1">
      <alignment horizontal="center" vertical="center" wrapText="1"/>
      <protection locked="0"/>
    </xf>
    <xf numFmtId="0" fontId="19" fillId="35" borderId="17" xfId="0" applyNumberFormat="1" applyFont="1" applyFill="1" applyBorder="1" applyAlignment="1" applyProtection="1">
      <alignment horizontal="center" vertical="center" wrapText="1"/>
      <protection locked="0"/>
    </xf>
    <xf numFmtId="9" fontId="19" fillId="35" borderId="14" xfId="67" applyFont="1" applyFill="1" applyBorder="1" applyAlignment="1" applyProtection="1">
      <alignment horizontal="center" vertical="center" wrapText="1"/>
      <protection locked="0"/>
    </xf>
    <xf numFmtId="9" fontId="19" fillId="35" borderId="17" xfId="67" applyFont="1" applyFill="1" applyBorder="1" applyAlignment="1" applyProtection="1">
      <alignment horizontal="center" vertical="center" wrapText="1"/>
      <protection locked="0"/>
    </xf>
    <xf numFmtId="0" fontId="18" fillId="0" borderId="54" xfId="61" applyFont="1" applyFill="1" applyBorder="1" applyAlignment="1" applyProtection="1">
      <alignment horizontal="center" vertical="center" wrapText="1"/>
      <protection hidden="1" locked="0"/>
    </xf>
    <xf numFmtId="0" fontId="18" fillId="0" borderId="90" xfId="61" applyFont="1" applyFill="1" applyBorder="1" applyAlignment="1" applyProtection="1">
      <alignment horizontal="center" vertical="center" wrapText="1"/>
      <protection hidden="1" locked="0"/>
    </xf>
    <xf numFmtId="0" fontId="18" fillId="0" borderId="63" xfId="61" applyFont="1" applyFill="1" applyBorder="1" applyAlignment="1" applyProtection="1">
      <alignment horizontal="center" vertical="center" wrapText="1"/>
      <protection hidden="1" locked="0"/>
    </xf>
    <xf numFmtId="9" fontId="19" fillId="35" borderId="13" xfId="67" applyFont="1" applyFill="1" applyBorder="1" applyAlignment="1" applyProtection="1">
      <alignment horizontal="center" vertical="center" wrapText="1"/>
      <protection locked="0"/>
    </xf>
    <xf numFmtId="1" fontId="19" fillId="35" borderId="13" xfId="67" applyNumberFormat="1" applyFont="1" applyFill="1" applyBorder="1" applyAlignment="1" applyProtection="1">
      <alignment horizontal="center" vertical="center" wrapText="1"/>
      <protection locked="0"/>
    </xf>
    <xf numFmtId="0" fontId="18" fillId="39" borderId="60" xfId="61" applyFont="1" applyFill="1" applyBorder="1" applyAlignment="1" applyProtection="1">
      <alignment horizontal="center" vertical="center" wrapText="1"/>
      <protection hidden="1" locked="0"/>
    </xf>
    <xf numFmtId="0" fontId="18" fillId="39" borderId="10" xfId="61" applyFont="1" applyFill="1" applyBorder="1" applyAlignment="1" applyProtection="1">
      <alignment horizontal="center" vertical="center" wrapText="1"/>
      <protection hidden="1" locked="0"/>
    </xf>
    <xf numFmtId="0" fontId="17" fillId="44" borderId="11" xfId="0" applyFont="1" applyFill="1" applyBorder="1" applyAlignment="1" applyProtection="1">
      <alignment horizontal="center" vertical="center" wrapText="1"/>
      <protection locked="0"/>
    </xf>
    <xf numFmtId="0" fontId="17" fillId="44" borderId="0" xfId="0" applyFont="1" applyFill="1" applyBorder="1" applyAlignment="1" applyProtection="1">
      <alignment horizontal="center" vertical="center" wrapText="1"/>
      <protection locked="0"/>
    </xf>
    <xf numFmtId="0" fontId="17" fillId="45" borderId="142" xfId="45" applyFont="1" applyFill="1" applyBorder="1" applyAlignment="1" applyProtection="1">
      <alignment horizontal="center" vertical="center" wrapText="1"/>
      <protection locked="0"/>
    </xf>
    <xf numFmtId="0" fontId="17" fillId="45" borderId="143" xfId="45" applyFont="1" applyFill="1" applyBorder="1" applyAlignment="1" applyProtection="1">
      <alignment horizontal="center" vertical="center" wrapText="1"/>
      <protection locked="0"/>
    </xf>
    <xf numFmtId="0" fontId="22" fillId="43" borderId="41" xfId="0" applyFont="1" applyFill="1" applyBorder="1" applyAlignment="1" applyProtection="1">
      <alignment horizontal="center" vertical="center" wrapText="1"/>
      <protection locked="0"/>
    </xf>
    <xf numFmtId="0" fontId="19" fillId="0" borderId="88" xfId="0" applyFont="1" applyBorder="1" applyAlignment="1" applyProtection="1">
      <alignment horizontal="center"/>
      <protection locked="0"/>
    </xf>
    <xf numFmtId="0" fontId="19" fillId="0" borderId="55" xfId="0" applyFont="1" applyBorder="1" applyAlignment="1" applyProtection="1">
      <alignment horizontal="center"/>
      <protection locked="0"/>
    </xf>
    <xf numFmtId="0" fontId="19" fillId="0" borderId="60" xfId="0" applyFont="1" applyBorder="1" applyAlignment="1" applyProtection="1">
      <alignment horizontal="center"/>
      <protection locked="0"/>
    </xf>
    <xf numFmtId="0" fontId="19" fillId="0" borderId="11"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10" xfId="0" applyFont="1" applyBorder="1" applyAlignment="1" applyProtection="1">
      <alignment horizontal="center"/>
      <protection locked="0"/>
    </xf>
    <xf numFmtId="0" fontId="19" fillId="0" borderId="53" xfId="0" applyFont="1" applyBorder="1" applyAlignment="1" applyProtection="1">
      <alignment horizontal="center"/>
      <protection locked="0"/>
    </xf>
    <xf numFmtId="0" fontId="19" fillId="0" borderId="56" xfId="0" applyFont="1" applyBorder="1" applyAlignment="1" applyProtection="1">
      <alignment horizontal="center"/>
      <protection locked="0"/>
    </xf>
    <xf numFmtId="0" fontId="19" fillId="0" borderId="61" xfId="0" applyFont="1" applyBorder="1" applyAlignment="1" applyProtection="1">
      <alignment horizontal="center"/>
      <protection locked="0"/>
    </xf>
    <xf numFmtId="0" fontId="18" fillId="0" borderId="54" xfId="65" applyFont="1" applyBorder="1" applyAlignment="1" applyProtection="1">
      <alignment horizontal="center" vertical="center"/>
      <protection/>
    </xf>
    <xf numFmtId="0" fontId="18" fillId="0" borderId="90" xfId="65" applyFont="1" applyBorder="1" applyAlignment="1" applyProtection="1">
      <alignment horizontal="center" vertical="center"/>
      <protection/>
    </xf>
    <xf numFmtId="0" fontId="18" fillId="0" borderId="63" xfId="65" applyFont="1" applyBorder="1" applyAlignment="1" applyProtection="1">
      <alignment horizontal="center" vertical="center"/>
      <protection/>
    </xf>
    <xf numFmtId="0" fontId="18" fillId="0" borderId="54" xfId="65" applyFont="1" applyBorder="1" applyAlignment="1" applyProtection="1">
      <alignment horizontal="center" vertical="center" wrapText="1"/>
      <protection/>
    </xf>
    <xf numFmtId="0" fontId="18" fillId="49" borderId="11" xfId="0" applyFont="1" applyFill="1" applyBorder="1" applyAlignment="1" applyProtection="1">
      <alignment horizontal="center" vertical="center" wrapText="1"/>
      <protection locked="0"/>
    </xf>
    <xf numFmtId="0" fontId="18" fillId="49" borderId="0" xfId="0" applyFont="1" applyFill="1" applyBorder="1" applyAlignment="1" applyProtection="1">
      <alignment horizontal="center" vertical="center" wrapText="1"/>
      <protection locked="0"/>
    </xf>
    <xf numFmtId="0" fontId="18" fillId="43" borderId="11" xfId="0" applyFont="1" applyFill="1" applyBorder="1" applyAlignment="1" applyProtection="1">
      <alignment horizontal="center" vertical="center" wrapText="1"/>
      <protection locked="0"/>
    </xf>
    <xf numFmtId="0" fontId="18" fillId="43" borderId="0" xfId="0" applyFont="1" applyFill="1" applyBorder="1" applyAlignment="1" applyProtection="1">
      <alignment horizontal="center" vertical="center" wrapText="1"/>
      <protection locked="0"/>
    </xf>
    <xf numFmtId="0" fontId="6" fillId="35" borderId="14" xfId="61" applyFont="1" applyFill="1" applyBorder="1" applyAlignment="1" applyProtection="1">
      <alignment horizontal="center" vertical="center" wrapText="1"/>
      <protection hidden="1" locked="0"/>
    </xf>
    <xf numFmtId="0" fontId="6" fillId="35" borderId="17" xfId="61" applyFont="1" applyFill="1" applyBorder="1" applyAlignment="1" applyProtection="1">
      <alignment horizontal="center" vertical="center" wrapText="1"/>
      <protection hidden="1" locked="0"/>
    </xf>
    <xf numFmtId="0" fontId="18" fillId="36" borderId="54" xfId="61" applyFont="1" applyFill="1" applyBorder="1" applyAlignment="1" applyProtection="1">
      <alignment horizontal="center" vertical="center" wrapText="1"/>
      <protection hidden="1"/>
    </xf>
    <xf numFmtId="0" fontId="18" fillId="36" borderId="90" xfId="61" applyFont="1" applyFill="1" applyBorder="1" applyAlignment="1" applyProtection="1">
      <alignment horizontal="center" vertical="center" wrapText="1"/>
      <protection hidden="1"/>
    </xf>
    <xf numFmtId="0" fontId="18" fillId="36" borderId="63" xfId="61" applyFont="1" applyFill="1" applyBorder="1" applyAlignment="1" applyProtection="1">
      <alignment horizontal="center" vertical="center" wrapText="1"/>
      <protection hidden="1"/>
    </xf>
    <xf numFmtId="0" fontId="0" fillId="0" borderId="88" xfId="0" applyBorder="1" applyAlignment="1">
      <alignment horizontal="center" vertical="center"/>
    </xf>
    <xf numFmtId="0" fontId="0" fillId="0" borderId="55" xfId="0" applyBorder="1" applyAlignment="1">
      <alignment horizontal="center" vertical="center"/>
    </xf>
    <xf numFmtId="0" fontId="0" fillId="0" borderId="6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18" fillId="39" borderId="54" xfId="0" applyFont="1" applyFill="1" applyBorder="1" applyAlignment="1">
      <alignment horizontal="center" vertical="center" wrapText="1"/>
    </xf>
    <xf numFmtId="0" fontId="18" fillId="39" borderId="63" xfId="0" applyFont="1" applyFill="1" applyBorder="1" applyAlignment="1">
      <alignment horizontal="center" vertical="center" wrapText="1"/>
    </xf>
    <xf numFmtId="0" fontId="22" fillId="43" borderId="55" xfId="0" applyFont="1" applyFill="1" applyBorder="1" applyAlignment="1">
      <alignment horizontal="center" vertical="center" wrapText="1"/>
    </xf>
    <xf numFmtId="0" fontId="17" fillId="44" borderId="21" xfId="0" applyFont="1" applyFill="1" applyBorder="1" applyAlignment="1">
      <alignment horizontal="center" vertical="center" wrapText="1"/>
    </xf>
    <xf numFmtId="0" fontId="17" fillId="44" borderId="22" xfId="0" applyFont="1" applyFill="1" applyBorder="1" applyAlignment="1">
      <alignment horizontal="center" vertical="center" wrapText="1"/>
    </xf>
    <xf numFmtId="0" fontId="18" fillId="39" borderId="54" xfId="61" applyFont="1" applyFill="1" applyBorder="1" applyAlignment="1" applyProtection="1">
      <alignment horizontal="center" vertical="center" wrapText="1"/>
      <protection hidden="1"/>
    </xf>
    <xf numFmtId="0" fontId="18" fillId="39" borderId="90" xfId="61" applyFont="1" applyFill="1" applyBorder="1" applyAlignment="1" applyProtection="1">
      <alignment horizontal="center" vertical="center" wrapText="1"/>
      <protection hidden="1"/>
    </xf>
    <xf numFmtId="0" fontId="18" fillId="39" borderId="63" xfId="61" applyFont="1" applyFill="1" applyBorder="1" applyAlignment="1" applyProtection="1">
      <alignment horizontal="center" vertical="center" wrapText="1"/>
      <protection hidden="1"/>
    </xf>
    <xf numFmtId="0" fontId="24" fillId="49" borderId="21" xfId="0" applyFont="1" applyFill="1" applyBorder="1" applyAlignment="1">
      <alignment horizontal="center" vertical="center" wrapText="1"/>
    </xf>
    <xf numFmtId="0" fontId="24" fillId="49" borderId="22" xfId="0" applyFont="1" applyFill="1" applyBorder="1" applyAlignment="1">
      <alignment horizontal="center" vertical="center" wrapText="1"/>
    </xf>
    <xf numFmtId="0" fontId="22" fillId="39" borderId="54" xfId="0" applyFont="1" applyFill="1" applyBorder="1" applyAlignment="1">
      <alignment horizontal="center" vertical="center" wrapText="1"/>
    </xf>
    <xf numFmtId="0" fontId="22" fillId="39" borderId="90" xfId="0" applyFont="1" applyFill="1" applyBorder="1" applyAlignment="1">
      <alignment horizontal="center" vertical="center" wrapText="1"/>
    </xf>
    <xf numFmtId="0" fontId="22" fillId="39" borderId="63" xfId="0" applyFont="1" applyFill="1" applyBorder="1" applyAlignment="1">
      <alignment horizontal="center" vertical="center" wrapText="1"/>
    </xf>
    <xf numFmtId="0" fontId="6" fillId="0" borderId="54" xfId="0" applyNumberFormat="1" applyFont="1" applyFill="1" applyBorder="1" applyAlignment="1">
      <alignment horizontal="center" vertical="center" wrapText="1"/>
    </xf>
    <xf numFmtId="0" fontId="6" fillId="0" borderId="90" xfId="0" applyNumberFormat="1" applyFont="1" applyFill="1" applyBorder="1" applyAlignment="1">
      <alignment horizontal="center" vertical="center" wrapText="1"/>
    </xf>
    <xf numFmtId="0" fontId="22" fillId="60" borderId="66" xfId="61" applyFont="1" applyFill="1" applyBorder="1" applyAlignment="1" applyProtection="1">
      <alignment horizontal="center" vertical="center" wrapText="1"/>
      <protection hidden="1"/>
    </xf>
    <xf numFmtId="0" fontId="24" fillId="49" borderId="41" xfId="0" applyFont="1" applyFill="1" applyBorder="1" applyAlignment="1">
      <alignment horizontal="center" vertical="center" wrapText="1"/>
    </xf>
    <xf numFmtId="0" fontId="6" fillId="58" borderId="54" xfId="0" applyFont="1" applyFill="1" applyBorder="1" applyAlignment="1">
      <alignment horizontal="center" vertical="center" wrapText="1"/>
    </xf>
    <xf numFmtId="0" fontId="6" fillId="58" borderId="90" xfId="0" applyFont="1" applyFill="1" applyBorder="1" applyAlignment="1">
      <alignment horizontal="center" vertical="center" wrapText="1"/>
    </xf>
    <xf numFmtId="0" fontId="6" fillId="58" borderId="63" xfId="0" applyFont="1" applyFill="1" applyBorder="1" applyAlignment="1">
      <alignment horizontal="center" vertical="center" wrapText="1"/>
    </xf>
    <xf numFmtId="0" fontId="22" fillId="0" borderId="90"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0" xfId="0" applyFont="1" applyBorder="1" applyAlignment="1">
      <alignment horizontal="center" vertical="center" wrapText="1"/>
    </xf>
    <xf numFmtId="0" fontId="16" fillId="49" borderId="21" xfId="0" applyFont="1" applyFill="1" applyBorder="1" applyAlignment="1">
      <alignment horizontal="center" vertical="center" wrapText="1"/>
    </xf>
    <xf numFmtId="0" fontId="16" fillId="49" borderId="22" xfId="0" applyFont="1" applyFill="1" applyBorder="1" applyAlignment="1">
      <alignment horizontal="center" vertical="center" wrapText="1"/>
    </xf>
    <xf numFmtId="0" fontId="16" fillId="49" borderId="62" xfId="0" applyFont="1" applyFill="1" applyBorder="1" applyAlignment="1">
      <alignment horizontal="center" vertical="center" wrapText="1"/>
    </xf>
    <xf numFmtId="0" fontId="18" fillId="0" borderId="54" xfId="61" applyFont="1" applyFill="1" applyBorder="1" applyAlignment="1" applyProtection="1">
      <alignment horizontal="center" vertical="center" wrapText="1"/>
      <protection hidden="1"/>
    </xf>
    <xf numFmtId="0" fontId="18" fillId="0" borderId="90" xfId="61" applyFont="1" applyFill="1" applyBorder="1" applyAlignment="1" applyProtection="1">
      <alignment horizontal="center" vertical="center" wrapText="1"/>
      <protection hidden="1"/>
    </xf>
    <xf numFmtId="0" fontId="18" fillId="0" borderId="63" xfId="61" applyFont="1" applyFill="1" applyBorder="1" applyAlignment="1" applyProtection="1">
      <alignment horizontal="center" vertical="center" wrapText="1"/>
      <protection hidden="1"/>
    </xf>
    <xf numFmtId="0" fontId="22" fillId="0" borderId="54" xfId="0" applyFont="1" applyFill="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62" xfId="0" applyFont="1" applyBorder="1" applyAlignment="1">
      <alignment horizontal="center" vertical="center" wrapText="1"/>
    </xf>
    <xf numFmtId="0" fontId="18" fillId="39" borderId="54" xfId="61" applyFont="1" applyFill="1" applyBorder="1" applyAlignment="1" applyProtection="1" quotePrefix="1">
      <alignment horizontal="center" vertical="center" wrapText="1"/>
      <protection hidden="1"/>
    </xf>
    <xf numFmtId="0" fontId="18" fillId="39" borderId="90" xfId="61" applyFont="1" applyFill="1" applyBorder="1" applyAlignment="1" applyProtection="1" quotePrefix="1">
      <alignment horizontal="center" vertical="center" wrapText="1"/>
      <protection hidden="1"/>
    </xf>
    <xf numFmtId="0" fontId="18" fillId="39" borderId="63" xfId="61" applyFont="1" applyFill="1" applyBorder="1" applyAlignment="1" applyProtection="1" quotePrefix="1">
      <alignment horizontal="center" vertical="center" wrapText="1"/>
      <protection hidden="1"/>
    </xf>
    <xf numFmtId="0" fontId="6" fillId="0" borderId="54" xfId="61" applyFont="1" applyFill="1" applyBorder="1" applyAlignment="1" applyProtection="1">
      <alignment horizontal="center" vertical="center" wrapText="1"/>
      <protection hidden="1"/>
    </xf>
    <xf numFmtId="0" fontId="6" fillId="0" borderId="63" xfId="61" applyFont="1" applyFill="1" applyBorder="1" applyAlignment="1" applyProtection="1">
      <alignment horizontal="center" vertical="center" wrapText="1"/>
      <protection hidden="1"/>
    </xf>
    <xf numFmtId="0" fontId="6" fillId="80" borderId="90" xfId="0" applyFont="1" applyFill="1" applyBorder="1" applyAlignment="1">
      <alignment horizontal="center" vertical="center" wrapText="1"/>
    </xf>
    <xf numFmtId="0" fontId="6" fillId="80" borderId="10" xfId="0" applyFont="1" applyFill="1" applyBorder="1" applyAlignment="1">
      <alignment horizontal="center" vertical="center" wrapText="1"/>
    </xf>
    <xf numFmtId="0" fontId="18" fillId="36" borderId="88" xfId="61" applyFont="1" applyFill="1" applyBorder="1" applyAlignment="1" applyProtection="1">
      <alignment horizontal="center" vertical="center" wrapText="1"/>
      <protection hidden="1"/>
    </xf>
    <xf numFmtId="0" fontId="18" fillId="36" borderId="11" xfId="61" applyFont="1" applyFill="1" applyBorder="1" applyAlignment="1" applyProtection="1">
      <alignment horizontal="center" vertical="center" wrapText="1"/>
      <protection hidden="1"/>
    </xf>
    <xf numFmtId="0" fontId="18" fillId="36" borderId="53" xfId="61" applyFont="1" applyFill="1" applyBorder="1" applyAlignment="1" applyProtection="1">
      <alignment horizontal="center" vertical="center" wrapText="1"/>
      <protection hidden="1"/>
    </xf>
    <xf numFmtId="0" fontId="22" fillId="38" borderId="64" xfId="45" applyFont="1" applyFill="1" applyBorder="1" applyAlignment="1">
      <alignment horizontal="center" vertical="center" wrapText="1"/>
      <protection/>
    </xf>
    <xf numFmtId="0" fontId="22" fillId="38" borderId="94" xfId="45" applyFont="1" applyFill="1" applyBorder="1" applyAlignment="1">
      <alignment horizontal="center" vertical="center" wrapText="1"/>
      <protection/>
    </xf>
    <xf numFmtId="0" fontId="22" fillId="60" borderId="94" xfId="61" applyFont="1" applyFill="1" applyBorder="1" applyAlignment="1" applyProtection="1">
      <alignment horizontal="center" vertical="center" wrapText="1"/>
      <protection hidden="1"/>
    </xf>
    <xf numFmtId="171" fontId="6" fillId="36" borderId="13" xfId="61" applyNumberFormat="1" applyFont="1" applyFill="1" applyBorder="1" applyAlignment="1" applyProtection="1">
      <alignment horizontal="center" vertical="center" wrapText="1"/>
      <protection hidden="1"/>
    </xf>
    <xf numFmtId="0" fontId="6" fillId="36" borderId="13" xfId="61" applyFont="1" applyFill="1" applyBorder="1" applyAlignment="1" applyProtection="1">
      <alignment horizontal="center" vertical="center" wrapText="1"/>
      <protection hidden="1"/>
    </xf>
    <xf numFmtId="0" fontId="18" fillId="39" borderId="60" xfId="61" applyFont="1" applyFill="1" applyBorder="1" applyAlignment="1" applyProtection="1">
      <alignment horizontal="center" vertical="center" wrapText="1"/>
      <protection hidden="1"/>
    </xf>
    <xf numFmtId="0" fontId="18" fillId="39" borderId="10" xfId="61" applyFont="1" applyFill="1" applyBorder="1" applyAlignment="1" applyProtection="1">
      <alignment horizontal="center" vertical="center" wrapText="1"/>
      <protection hidden="1"/>
    </xf>
    <xf numFmtId="0" fontId="16" fillId="49" borderId="11" xfId="0" applyFont="1" applyFill="1" applyBorder="1" applyAlignment="1">
      <alignment horizontal="center" vertical="center" wrapText="1"/>
    </xf>
    <xf numFmtId="0" fontId="16" fillId="49" borderId="0" xfId="0" applyFont="1" applyFill="1" applyBorder="1" applyAlignment="1">
      <alignment horizontal="center" vertical="center" wrapText="1"/>
    </xf>
    <xf numFmtId="0" fontId="6" fillId="80" borderId="54" xfId="61" applyFont="1" applyFill="1" applyBorder="1" applyAlignment="1" applyProtection="1">
      <alignment horizontal="center" vertical="center" wrapText="1"/>
      <protection hidden="1"/>
    </xf>
    <xf numFmtId="0" fontId="6" fillId="80" borderId="90" xfId="61" applyFont="1" applyFill="1" applyBorder="1" applyAlignment="1" applyProtection="1">
      <alignment horizontal="center" vertical="center" wrapText="1"/>
      <protection hidden="1"/>
    </xf>
    <xf numFmtId="0" fontId="6" fillId="80" borderId="63" xfId="61" applyFont="1" applyFill="1" applyBorder="1" applyAlignment="1" applyProtection="1">
      <alignment horizontal="center" vertical="center" wrapText="1"/>
      <protection hidden="1"/>
    </xf>
    <xf numFmtId="0" fontId="26" fillId="44" borderId="21" xfId="0" applyFont="1" applyFill="1" applyBorder="1" applyAlignment="1">
      <alignment horizontal="center" vertical="center" wrapText="1"/>
    </xf>
    <xf numFmtId="0" fontId="26" fillId="44" borderId="22" xfId="0" applyFont="1" applyFill="1" applyBorder="1" applyAlignment="1">
      <alignment horizontal="center" vertical="center" wrapText="1"/>
    </xf>
    <xf numFmtId="0" fontId="26" fillId="44" borderId="62" xfId="0" applyFont="1" applyFill="1" applyBorder="1" applyAlignment="1">
      <alignment horizontal="center" vertical="center" wrapText="1"/>
    </xf>
    <xf numFmtId="0" fontId="23" fillId="43" borderId="21" xfId="0" applyFont="1" applyFill="1" applyBorder="1" applyAlignment="1">
      <alignment horizontal="center" vertical="center" wrapText="1"/>
    </xf>
    <xf numFmtId="0" fontId="23" fillId="43" borderId="22" xfId="0" applyFont="1" applyFill="1" applyBorder="1" applyAlignment="1">
      <alignment horizontal="center" vertical="center" wrapText="1"/>
    </xf>
    <xf numFmtId="0" fontId="23" fillId="43" borderId="62" xfId="0" applyFont="1" applyFill="1" applyBorder="1" applyAlignment="1">
      <alignment horizontal="center" vertical="center" wrapText="1"/>
    </xf>
    <xf numFmtId="0" fontId="25" fillId="44" borderId="21" xfId="0" applyFont="1" applyFill="1" applyBorder="1" applyAlignment="1">
      <alignment horizontal="center" vertical="center" wrapText="1"/>
    </xf>
    <xf numFmtId="0" fontId="25" fillId="44" borderId="22" xfId="0" applyFont="1" applyFill="1" applyBorder="1" applyAlignment="1">
      <alignment horizontal="center" vertical="center" wrapText="1"/>
    </xf>
    <xf numFmtId="0" fontId="25" fillId="44" borderId="62" xfId="0" applyFont="1" applyFill="1" applyBorder="1" applyAlignment="1">
      <alignment horizontal="center" vertical="center" wrapText="1"/>
    </xf>
    <xf numFmtId="0" fontId="25" fillId="44" borderId="11" xfId="0" applyFont="1" applyFill="1" applyBorder="1" applyAlignment="1">
      <alignment horizontal="center" vertical="center" wrapText="1"/>
    </xf>
    <xf numFmtId="0" fontId="25" fillId="44" borderId="0" xfId="0" applyFont="1" applyFill="1" applyBorder="1" applyAlignment="1">
      <alignment horizontal="center" vertical="center" wrapText="1"/>
    </xf>
    <xf numFmtId="0" fontId="84" fillId="0" borderId="55" xfId="0" applyFont="1" applyBorder="1" applyAlignment="1">
      <alignment horizontal="center" vertical="center"/>
    </xf>
    <xf numFmtId="0" fontId="84" fillId="0" borderId="56" xfId="0" applyFont="1" applyBorder="1" applyAlignment="1">
      <alignment horizontal="center" vertical="center"/>
    </xf>
    <xf numFmtId="0" fontId="84" fillId="0" borderId="0" xfId="0" applyFont="1" applyBorder="1" applyAlignment="1">
      <alignment horizontal="center" vertical="center"/>
    </xf>
    <xf numFmtId="0" fontId="30" fillId="43" borderId="41" xfId="0" applyFont="1" applyFill="1" applyBorder="1" applyAlignment="1">
      <alignment horizontal="center" vertical="center" wrapText="1"/>
    </xf>
    <xf numFmtId="0" fontId="50" fillId="43" borderId="110" xfId="0" applyFont="1" applyFill="1" applyBorder="1" applyAlignment="1" applyProtection="1">
      <alignment horizontal="center" vertical="center" wrapText="1"/>
      <protection hidden="1"/>
    </xf>
    <xf numFmtId="0" fontId="50" fillId="43" borderId="106" xfId="0" applyFont="1" applyFill="1" applyBorder="1" applyAlignment="1" applyProtection="1">
      <alignment horizontal="center" vertical="center" wrapText="1"/>
      <protection hidden="1"/>
    </xf>
    <xf numFmtId="0" fontId="50" fillId="43" borderId="111" xfId="0" applyFont="1" applyFill="1" applyBorder="1" applyAlignment="1" applyProtection="1">
      <alignment horizontal="center" vertical="center" wrapText="1"/>
      <protection hidden="1"/>
    </xf>
    <xf numFmtId="0" fontId="48" fillId="44" borderId="110" xfId="0" applyFont="1" applyFill="1" applyBorder="1" applyAlignment="1" applyProtection="1">
      <alignment horizontal="center" vertical="center" wrapText="1"/>
      <protection hidden="1"/>
    </xf>
    <xf numFmtId="0" fontId="48" fillId="44" borderId="106" xfId="0" applyFont="1" applyFill="1" applyBorder="1" applyAlignment="1" applyProtection="1">
      <alignment horizontal="center" vertical="center" wrapText="1"/>
      <protection hidden="1"/>
    </xf>
    <xf numFmtId="0" fontId="82" fillId="72" borderId="21" xfId="0" applyFont="1" applyFill="1" applyBorder="1" applyAlignment="1">
      <alignment horizontal="center" vertical="center" wrapText="1"/>
    </xf>
    <xf numFmtId="0" fontId="82" fillId="72" borderId="22" xfId="0" applyFont="1" applyFill="1" applyBorder="1" applyAlignment="1">
      <alignment horizontal="center" vertical="center" wrapText="1"/>
    </xf>
    <xf numFmtId="0" fontId="82" fillId="72" borderId="151" xfId="0" applyFont="1" applyFill="1" applyBorder="1" applyAlignment="1">
      <alignment horizontal="center" vertical="center" wrapText="1"/>
    </xf>
    <xf numFmtId="173" fontId="51" fillId="64" borderId="13" xfId="47" applyNumberFormat="1" applyFont="1" applyFill="1" applyBorder="1" applyAlignment="1" applyProtection="1">
      <alignment horizontal="center" vertical="center" wrapText="1"/>
      <protection hidden="1"/>
    </xf>
    <xf numFmtId="0" fontId="50" fillId="38" borderId="134" xfId="45" applyFont="1" applyFill="1" applyBorder="1" applyAlignment="1" applyProtection="1">
      <alignment horizontal="center" vertical="center" wrapText="1"/>
      <protection hidden="1"/>
    </xf>
    <xf numFmtId="0" fontId="50" fillId="38" borderId="132" xfId="45" applyFont="1" applyFill="1" applyBorder="1" applyAlignment="1" applyProtection="1">
      <alignment horizontal="center" vertical="center" wrapText="1"/>
      <protection hidden="1"/>
    </xf>
    <xf numFmtId="0" fontId="50" fillId="38" borderId="136" xfId="45" applyFont="1" applyFill="1" applyBorder="1" applyAlignment="1" applyProtection="1">
      <alignment horizontal="center" vertical="center" wrapText="1"/>
      <protection hidden="1"/>
    </xf>
    <xf numFmtId="0" fontId="54" fillId="60" borderId="54" xfId="61" applyFont="1" applyFill="1" applyBorder="1" applyAlignment="1" applyProtection="1">
      <alignment horizontal="center" vertical="center" wrapText="1"/>
      <protection hidden="1"/>
    </xf>
    <xf numFmtId="0" fontId="54" fillId="60" borderId="63" xfId="61" applyFont="1" applyFill="1" applyBorder="1" applyAlignment="1" applyProtection="1">
      <alignment horizontal="center" vertical="center" wrapText="1"/>
      <protection hidden="1"/>
    </xf>
    <xf numFmtId="0" fontId="54" fillId="60" borderId="90" xfId="61" applyFont="1" applyFill="1" applyBorder="1" applyAlignment="1" applyProtection="1">
      <alignment horizontal="center" vertical="center" wrapText="1"/>
      <protection hidden="1"/>
    </xf>
    <xf numFmtId="0" fontId="50" fillId="43" borderId="109" xfId="0" applyFont="1" applyFill="1" applyBorder="1" applyAlignment="1" applyProtection="1">
      <alignment horizontal="center" vertical="center" wrapText="1"/>
      <protection hidden="1"/>
    </xf>
    <xf numFmtId="0" fontId="50" fillId="43" borderId="12" xfId="0" applyFont="1" applyFill="1" applyBorder="1" applyAlignment="1" applyProtection="1">
      <alignment horizontal="center" vertical="center" wrapText="1"/>
      <protection hidden="1"/>
    </xf>
    <xf numFmtId="0" fontId="48" fillId="44" borderId="152" xfId="0" applyFont="1" applyFill="1" applyBorder="1" applyAlignment="1" applyProtection="1">
      <alignment horizontal="center" vertical="center" wrapText="1"/>
      <protection hidden="1"/>
    </xf>
    <xf numFmtId="0" fontId="48" fillId="44" borderId="26" xfId="0" applyFont="1" applyFill="1" applyBorder="1" applyAlignment="1" applyProtection="1">
      <alignment horizontal="center" vertical="center" wrapText="1"/>
      <protection hidden="1"/>
    </xf>
    <xf numFmtId="0" fontId="54" fillId="62" borderId="134" xfId="65" applyFont="1" applyFill="1" applyBorder="1" applyAlignment="1">
      <alignment horizontal="center" vertical="center" wrapText="1"/>
      <protection/>
    </xf>
    <xf numFmtId="0" fontId="54" fillId="62" borderId="136" xfId="65" applyFont="1" applyFill="1" applyBorder="1" applyAlignment="1">
      <alignment horizontal="center" vertical="center" wrapText="1"/>
      <protection/>
    </xf>
    <xf numFmtId="0" fontId="54" fillId="73" borderId="88" xfId="65" applyFont="1" applyFill="1" applyBorder="1" applyAlignment="1">
      <alignment horizontal="center" vertical="center" wrapText="1"/>
      <protection/>
    </xf>
    <xf numFmtId="0" fontId="54" fillId="73" borderId="53" xfId="65" applyFont="1" applyFill="1" applyBorder="1" applyAlignment="1">
      <alignment horizontal="center" vertical="center" wrapText="1"/>
      <protection/>
    </xf>
    <xf numFmtId="0" fontId="50" fillId="52" borderId="110" xfId="65" applyFont="1" applyFill="1" applyBorder="1" applyAlignment="1">
      <alignment horizontal="center" vertical="center" wrapText="1"/>
      <protection/>
    </xf>
    <xf numFmtId="0" fontId="45" fillId="0" borderId="106" xfId="65" applyFont="1" applyBorder="1">
      <alignment/>
      <protection/>
    </xf>
    <xf numFmtId="0" fontId="50" fillId="52" borderId="109" xfId="65" applyFont="1" applyFill="1" applyBorder="1" applyAlignment="1">
      <alignment horizontal="center" vertical="center" wrapText="1"/>
      <protection/>
    </xf>
    <xf numFmtId="0" fontId="45" fillId="0" borderId="12" xfId="65" applyFont="1" applyBorder="1">
      <alignment/>
      <protection/>
    </xf>
    <xf numFmtId="0" fontId="47" fillId="0" borderId="109" xfId="65" applyFont="1" applyBorder="1" applyAlignment="1">
      <alignment horizontal="center" vertical="center" wrapText="1"/>
      <protection/>
    </xf>
    <xf numFmtId="0" fontId="43" fillId="0" borderId="12" xfId="65" applyFont="1" applyBorder="1" applyAlignment="1">
      <alignment/>
      <protection/>
    </xf>
    <xf numFmtId="0" fontId="41" fillId="67" borderId="21" xfId="65" applyFont="1" applyFill="1" applyBorder="1" applyAlignment="1">
      <alignment horizontal="center" vertical="center" wrapText="1"/>
      <protection/>
    </xf>
    <xf numFmtId="0" fontId="41" fillId="67" borderId="22" xfId="65" applyFont="1" applyFill="1" applyBorder="1" applyAlignment="1">
      <alignment horizontal="center" vertical="center" wrapText="1"/>
      <protection/>
    </xf>
    <xf numFmtId="0" fontId="41" fillId="67" borderId="151" xfId="65" applyFont="1" applyFill="1" applyBorder="1" applyAlignment="1">
      <alignment horizontal="center" vertical="center" wrapText="1"/>
      <protection/>
    </xf>
    <xf numFmtId="0" fontId="46" fillId="67" borderId="107" xfId="65" applyFont="1" applyFill="1" applyBorder="1" applyAlignment="1">
      <alignment horizontal="center" vertical="center" wrapText="1"/>
      <protection/>
    </xf>
    <xf numFmtId="0" fontId="46" fillId="67" borderId="22" xfId="65" applyFont="1" applyFill="1" applyBorder="1" applyAlignment="1">
      <alignment horizontal="center" vertical="center" wrapText="1"/>
      <protection/>
    </xf>
    <xf numFmtId="0" fontId="46" fillId="67" borderId="62" xfId="65" applyFont="1" applyFill="1" applyBorder="1" applyAlignment="1">
      <alignment horizontal="center" vertical="center" wrapText="1"/>
      <protection/>
    </xf>
    <xf numFmtId="0" fontId="54" fillId="73" borderId="54" xfId="65" applyFont="1" applyFill="1" applyBorder="1" applyAlignment="1">
      <alignment horizontal="center" vertical="center" wrapText="1"/>
      <protection/>
    </xf>
    <xf numFmtId="0" fontId="54" fillId="73" borderId="90" xfId="65" applyFont="1" applyFill="1" applyBorder="1" applyAlignment="1">
      <alignment horizontal="center" vertical="center" wrapText="1"/>
      <protection/>
    </xf>
    <xf numFmtId="0" fontId="54" fillId="73" borderId="63" xfId="65" applyFont="1" applyFill="1" applyBorder="1" applyAlignment="1">
      <alignment horizontal="center" vertical="center" wrapText="1"/>
      <protection/>
    </xf>
    <xf numFmtId="0" fontId="54" fillId="62" borderId="90" xfId="65" applyFont="1" applyFill="1" applyBorder="1" applyAlignment="1">
      <alignment horizontal="center" vertical="center" wrapText="1"/>
      <protection/>
    </xf>
    <xf numFmtId="0" fontId="54" fillId="62" borderId="63" xfId="65" applyFont="1" applyFill="1" applyBorder="1" applyAlignment="1">
      <alignment horizontal="center" vertical="center" wrapText="1"/>
      <protection/>
    </xf>
    <xf numFmtId="0" fontId="45" fillId="0" borderId="111" xfId="65" applyFont="1" applyBorder="1">
      <alignment/>
      <protection/>
    </xf>
    <xf numFmtId="0" fontId="54" fillId="62" borderId="27" xfId="65" applyFont="1" applyFill="1" applyBorder="1" applyAlignment="1">
      <alignment horizontal="center" vertical="center" wrapText="1"/>
      <protection/>
    </xf>
    <xf numFmtId="0" fontId="46" fillId="0" borderId="132" xfId="65" applyFont="1" applyBorder="1">
      <alignment/>
      <protection/>
    </xf>
    <xf numFmtId="0" fontId="46" fillId="0" borderId="28" xfId="65" applyFont="1" applyBorder="1">
      <alignment/>
      <protection/>
    </xf>
    <xf numFmtId="0" fontId="45" fillId="0" borderId="132" xfId="65" applyFont="1" applyBorder="1">
      <alignment/>
      <protection/>
    </xf>
    <xf numFmtId="0" fontId="45" fillId="0" borderId="28" xfId="65" applyFont="1" applyBorder="1">
      <alignment/>
      <protection/>
    </xf>
    <xf numFmtId="0" fontId="41" fillId="0" borderId="134" xfId="65" applyFont="1" applyBorder="1" applyAlignment="1">
      <alignment horizontal="center" vertical="center"/>
      <protection/>
    </xf>
    <xf numFmtId="0" fontId="41" fillId="0" borderId="132" xfId="65" applyFont="1" applyBorder="1" applyAlignment="1">
      <alignment horizontal="center" vertical="center"/>
      <protection/>
    </xf>
    <xf numFmtId="0" fontId="41" fillId="0" borderId="136" xfId="65" applyFont="1" applyBorder="1" applyAlignment="1">
      <alignment horizontal="center" vertical="center"/>
      <protection/>
    </xf>
    <xf numFmtId="0" fontId="50" fillId="62" borderId="134" xfId="65" applyFont="1" applyFill="1" applyBorder="1" applyAlignment="1">
      <alignment horizontal="center" vertical="center" wrapText="1"/>
      <protection/>
    </xf>
    <xf numFmtId="0" fontId="50" fillId="62" borderId="132" xfId="65" applyFont="1" applyFill="1" applyBorder="1" applyAlignment="1">
      <alignment horizontal="center" vertical="center" wrapText="1"/>
      <protection/>
    </xf>
    <xf numFmtId="0" fontId="50" fillId="62" borderId="136" xfId="65" applyFont="1" applyFill="1" applyBorder="1" applyAlignment="1">
      <alignment horizontal="center" vertical="center" wrapText="1"/>
      <protection/>
    </xf>
    <xf numFmtId="0" fontId="50" fillId="73" borderId="54" xfId="65" applyFont="1" applyFill="1" applyBorder="1" applyAlignment="1">
      <alignment horizontal="center" vertical="center" wrapText="1"/>
      <protection/>
    </xf>
    <xf numFmtId="0" fontId="50" fillId="73" borderId="63" xfId="65" applyFont="1" applyFill="1" applyBorder="1" applyAlignment="1">
      <alignment horizontal="center" vertical="center" wrapText="1"/>
      <protection/>
    </xf>
    <xf numFmtId="0" fontId="50" fillId="52" borderId="110" xfId="65" applyFont="1" applyFill="1" applyBorder="1" applyAlignment="1">
      <alignment horizontal="center" vertical="center" wrapText="1"/>
      <protection/>
    </xf>
    <xf numFmtId="0" fontId="43" fillId="0" borderId="106" xfId="65" applyFont="1" applyBorder="1">
      <alignment/>
      <protection/>
    </xf>
    <xf numFmtId="0" fontId="43" fillId="0" borderId="111" xfId="65" applyFont="1" applyBorder="1">
      <alignment/>
      <protection/>
    </xf>
    <xf numFmtId="0" fontId="50" fillId="73" borderId="90" xfId="65" applyFont="1" applyFill="1" applyBorder="1" applyAlignment="1">
      <alignment horizontal="center" vertical="center" wrapText="1"/>
      <protection/>
    </xf>
    <xf numFmtId="0" fontId="50" fillId="77" borderId="54" xfId="65" applyFont="1" applyFill="1" applyBorder="1" applyAlignment="1">
      <alignment horizontal="center" vertical="center" wrapText="1"/>
      <protection/>
    </xf>
    <xf numFmtId="0" fontId="50" fillId="77" borderId="90" xfId="65" applyFont="1" applyFill="1" applyBorder="1" applyAlignment="1">
      <alignment horizontal="center" vertical="center" wrapText="1"/>
      <protection/>
    </xf>
    <xf numFmtId="0" fontId="50" fillId="77" borderId="63" xfId="65" applyFont="1" applyFill="1" applyBorder="1" applyAlignment="1">
      <alignment horizontal="center" vertical="center" wrapText="1"/>
      <protection/>
    </xf>
    <xf numFmtId="0" fontId="50" fillId="62" borderId="54" xfId="65" applyFont="1" applyFill="1" applyBorder="1" applyAlignment="1">
      <alignment horizontal="center" vertical="center" wrapText="1"/>
      <protection/>
    </xf>
    <xf numFmtId="0" fontId="50" fillId="62" borderId="90" xfId="65" applyFont="1" applyFill="1" applyBorder="1" applyAlignment="1">
      <alignment horizontal="center" vertical="center" wrapText="1"/>
      <protection/>
    </xf>
    <xf numFmtId="0" fontId="50" fillId="62" borderId="63" xfId="65" applyFont="1" applyFill="1" applyBorder="1" applyAlignment="1">
      <alignment horizontal="center" vertical="center" wrapText="1"/>
      <protection/>
    </xf>
    <xf numFmtId="0" fontId="44" fillId="45" borderId="152" xfId="65" applyFont="1" applyFill="1" applyBorder="1" applyAlignment="1">
      <alignment horizontal="center" vertical="center" wrapText="1"/>
      <protection/>
    </xf>
    <xf numFmtId="0" fontId="44" fillId="45" borderId="26" xfId="65" applyFont="1" applyFill="1" applyBorder="1" applyAlignment="1">
      <alignment horizontal="center" vertical="center" wrapText="1"/>
      <protection/>
    </xf>
    <xf numFmtId="0" fontId="44" fillId="45" borderId="29" xfId="65" applyFont="1" applyFill="1" applyBorder="1" applyAlignment="1">
      <alignment horizontal="center" vertical="center" wrapText="1"/>
      <protection/>
    </xf>
    <xf numFmtId="0" fontId="44" fillId="45" borderId="32" xfId="65" applyFont="1" applyFill="1" applyBorder="1" applyAlignment="1">
      <alignment horizontal="center" vertical="center" wrapText="1"/>
      <protection/>
    </xf>
    <xf numFmtId="0" fontId="44" fillId="45" borderId="13" xfId="65" applyFont="1" applyFill="1" applyBorder="1" applyAlignment="1">
      <alignment horizontal="center" vertical="center" wrapText="1"/>
      <protection/>
    </xf>
    <xf numFmtId="0" fontId="44" fillId="45" borderId="16" xfId="65" applyFont="1" applyFill="1" applyBorder="1" applyAlignment="1">
      <alignment horizontal="center" vertical="center" wrapText="1"/>
      <protection/>
    </xf>
    <xf numFmtId="164" fontId="44" fillId="40" borderId="17" xfId="45" applyNumberFormat="1" applyFont="1" applyFill="1" applyBorder="1" applyAlignment="1" applyProtection="1">
      <alignment horizontal="center" vertical="center" wrapText="1"/>
      <protection/>
    </xf>
    <xf numFmtId="164" fontId="44" fillId="40" borderId="13" xfId="45" applyNumberFormat="1" applyFont="1" applyFill="1" applyBorder="1" applyAlignment="1" applyProtection="1">
      <alignment horizontal="center" vertical="center" wrapText="1"/>
      <protection/>
    </xf>
    <xf numFmtId="0" fontId="41" fillId="84" borderId="88" xfId="65" applyFont="1" applyFill="1" applyBorder="1" applyAlignment="1">
      <alignment horizontal="center" vertical="center" wrapText="1"/>
      <protection/>
    </xf>
    <xf numFmtId="0" fontId="41" fillId="84" borderId="55" xfId="65" applyFont="1" applyFill="1" applyBorder="1" applyAlignment="1">
      <alignment horizontal="center" vertical="center" wrapText="1"/>
      <protection/>
    </xf>
    <xf numFmtId="0" fontId="41" fillId="84" borderId="60" xfId="65" applyFont="1" applyFill="1" applyBorder="1" applyAlignment="1">
      <alignment horizontal="center" vertical="center" wrapText="1"/>
      <protection/>
    </xf>
    <xf numFmtId="0" fontId="41" fillId="84" borderId="11" xfId="65" applyFont="1" applyFill="1" applyBorder="1" applyAlignment="1">
      <alignment horizontal="center" vertical="center" wrapText="1"/>
      <protection/>
    </xf>
    <xf numFmtId="0" fontId="41" fillId="84" borderId="0" xfId="65" applyFont="1" applyFill="1" applyBorder="1" applyAlignment="1">
      <alignment horizontal="center" vertical="center" wrapText="1"/>
      <protection/>
    </xf>
    <xf numFmtId="0" fontId="41" fillId="84" borderId="10" xfId="65" applyFont="1" applyFill="1" applyBorder="1" applyAlignment="1">
      <alignment horizontal="center" vertical="center" wrapText="1"/>
      <protection/>
    </xf>
    <xf numFmtId="0" fontId="41" fillId="84" borderId="53" xfId="65" applyFont="1" applyFill="1" applyBorder="1" applyAlignment="1">
      <alignment horizontal="center" vertical="center" wrapText="1"/>
      <protection/>
    </xf>
    <xf numFmtId="0" fontId="41" fillId="84" borderId="56" xfId="65" applyFont="1" applyFill="1" applyBorder="1" applyAlignment="1">
      <alignment horizontal="center" vertical="center" wrapText="1"/>
      <protection/>
    </xf>
    <xf numFmtId="0" fontId="41" fillId="84" borderId="61" xfId="65" applyFont="1" applyFill="1" applyBorder="1" applyAlignment="1">
      <alignment horizontal="center" vertical="center" wrapText="1"/>
      <protection/>
    </xf>
    <xf numFmtId="0" fontId="42" fillId="0" borderId="13" xfId="65" applyFont="1" applyBorder="1" applyAlignment="1" applyProtection="1">
      <alignment horizontal="center" vertical="center" wrapText="1"/>
      <protection/>
    </xf>
    <xf numFmtId="0" fontId="42" fillId="0" borderId="13" xfId="65" applyFont="1" applyBorder="1" applyAlignment="1" applyProtection="1">
      <alignment horizontal="center" vertical="center"/>
      <protection/>
    </xf>
    <xf numFmtId="0" fontId="42" fillId="0" borderId="54" xfId="65" applyFont="1" applyBorder="1" applyAlignment="1">
      <alignment horizontal="center" vertical="center"/>
      <protection/>
    </xf>
    <xf numFmtId="0" fontId="42" fillId="0" borderId="90" xfId="65" applyFont="1" applyBorder="1" applyAlignment="1">
      <alignment horizontal="center" vertical="center"/>
      <protection/>
    </xf>
    <xf numFmtId="0" fontId="42" fillId="0" borderId="63" xfId="65" applyFont="1" applyBorder="1" applyAlignment="1">
      <alignment horizontal="center" vertical="center"/>
      <protection/>
    </xf>
    <xf numFmtId="0" fontId="42" fillId="0" borderId="54" xfId="65" applyFont="1" applyBorder="1" applyAlignment="1">
      <alignment horizontal="center" vertical="center" wrapText="1"/>
      <protection/>
    </xf>
    <xf numFmtId="0" fontId="42" fillId="0" borderId="88" xfId="65" applyFont="1" applyBorder="1" applyAlignment="1">
      <alignment horizontal="center" vertical="center"/>
      <protection/>
    </xf>
    <xf numFmtId="0" fontId="42" fillId="0" borderId="55" xfId="65" applyFont="1" applyBorder="1" applyAlignment="1">
      <alignment horizontal="center" vertical="center"/>
      <protection/>
    </xf>
    <xf numFmtId="0" fontId="42" fillId="0" borderId="60" xfId="65" applyFont="1" applyBorder="1" applyAlignment="1">
      <alignment horizontal="center" vertical="center"/>
      <protection/>
    </xf>
    <xf numFmtId="0" fontId="42" fillId="0" borderId="53" xfId="65" applyFont="1" applyBorder="1" applyAlignment="1">
      <alignment horizontal="center" vertical="center"/>
      <protection/>
    </xf>
    <xf numFmtId="0" fontId="42" fillId="0" borderId="56" xfId="65" applyFont="1" applyBorder="1" applyAlignment="1">
      <alignment horizontal="center" vertical="center"/>
      <protection/>
    </xf>
    <xf numFmtId="0" fontId="42" fillId="0" borderId="61" xfId="65" applyFont="1" applyBorder="1" applyAlignment="1">
      <alignment horizontal="center" vertical="center"/>
      <protection/>
    </xf>
    <xf numFmtId="0" fontId="50" fillId="52" borderId="109" xfId="65" applyFont="1" applyFill="1" applyBorder="1" applyAlignment="1">
      <alignment horizontal="center" vertical="center" wrapText="1"/>
      <protection/>
    </xf>
    <xf numFmtId="0" fontId="43" fillId="0" borderId="12" xfId="65" applyFont="1" applyBorder="1">
      <alignment/>
      <protection/>
    </xf>
    <xf numFmtId="0" fontId="58" fillId="52" borderId="153" xfId="65" applyFont="1" applyFill="1" applyBorder="1" applyAlignment="1">
      <alignment horizontal="center" vertical="center" wrapText="1"/>
      <protection/>
    </xf>
    <xf numFmtId="0" fontId="55" fillId="0" borderId="47" xfId="65" applyFont="1" applyBorder="1">
      <alignment/>
      <protection/>
    </xf>
    <xf numFmtId="0" fontId="46" fillId="50" borderId="17" xfId="45" applyFont="1" applyFill="1" applyBorder="1" applyAlignment="1" applyProtection="1">
      <alignment horizontal="center" vertical="center" wrapText="1"/>
      <protection/>
    </xf>
    <xf numFmtId="0" fontId="46" fillId="50" borderId="13" xfId="45" applyFont="1" applyFill="1" applyBorder="1" applyAlignment="1" applyProtection="1">
      <alignment horizontal="center" vertical="center" wrapText="1"/>
      <protection/>
    </xf>
    <xf numFmtId="0" fontId="41" fillId="67" borderId="153" xfId="65" applyFont="1" applyFill="1" applyBorder="1" applyAlignment="1">
      <alignment horizontal="center" vertical="center" wrapText="1"/>
      <protection/>
    </xf>
    <xf numFmtId="0" fontId="45" fillId="0" borderId="47" xfId="65" applyFont="1" applyBorder="1">
      <alignment/>
      <protection/>
    </xf>
    <xf numFmtId="0" fontId="46" fillId="67" borderId="17" xfId="45" applyFont="1" applyFill="1" applyBorder="1" applyAlignment="1" applyProtection="1">
      <alignment horizontal="center" vertical="center" wrapText="1"/>
      <protection/>
    </xf>
    <xf numFmtId="0" fontId="46" fillId="67" borderId="13" xfId="45" applyFont="1" applyFill="1" applyBorder="1" applyAlignment="1" applyProtection="1">
      <alignment horizontal="center" vertical="center" wrapText="1"/>
      <protection/>
    </xf>
    <xf numFmtId="0" fontId="47" fillId="0" borderId="39" xfId="65" applyFont="1" applyBorder="1" applyAlignment="1">
      <alignment horizontal="center" vertical="center" wrapText="1"/>
      <protection/>
    </xf>
    <xf numFmtId="0" fontId="43" fillId="0" borderId="19" xfId="65" applyFont="1" applyBorder="1" applyAlignment="1">
      <alignment/>
      <protection/>
    </xf>
    <xf numFmtId="0" fontId="50" fillId="73" borderId="88" xfId="65" applyFont="1" applyFill="1" applyBorder="1" applyAlignment="1">
      <alignment horizontal="center" vertical="center" wrapText="1"/>
      <protection/>
    </xf>
    <xf numFmtId="0" fontId="50" fillId="73" borderId="53" xfId="65" applyFont="1" applyFill="1" applyBorder="1" applyAlignment="1">
      <alignment horizontal="center" vertical="center" wrapText="1"/>
      <protection/>
    </xf>
    <xf numFmtId="0" fontId="52" fillId="37" borderId="13" xfId="45" applyFont="1" applyFill="1" applyBorder="1" applyAlignment="1" applyProtection="1">
      <alignment horizontal="center" vertical="center" wrapText="1"/>
      <protection locked="0"/>
    </xf>
    <xf numFmtId="0" fontId="41" fillId="0" borderId="54" xfId="65" applyFont="1" applyBorder="1" applyAlignment="1">
      <alignment horizontal="center" vertical="center"/>
      <protection/>
    </xf>
    <xf numFmtId="0" fontId="41" fillId="0" borderId="90" xfId="65" applyFont="1" applyBorder="1" applyAlignment="1">
      <alignment horizontal="center" vertical="center"/>
      <protection/>
    </xf>
    <xf numFmtId="0" fontId="41" fillId="0" borderId="63" xfId="65" applyFont="1" applyBorder="1" applyAlignment="1">
      <alignment horizontal="center" vertical="center"/>
      <protection/>
    </xf>
    <xf numFmtId="0" fontId="41" fillId="0" borderId="54" xfId="65" applyFont="1" applyBorder="1" applyAlignment="1">
      <alignment horizontal="center" vertical="center" wrapText="1"/>
      <protection/>
    </xf>
    <xf numFmtId="0" fontId="41" fillId="0" borderId="90" xfId="65" applyFont="1" applyBorder="1" applyAlignment="1">
      <alignment horizontal="center" vertical="center" wrapText="1"/>
      <protection/>
    </xf>
    <xf numFmtId="0" fontId="41" fillId="0" borderId="63" xfId="65" applyFont="1" applyBorder="1" applyAlignment="1">
      <alignment horizontal="center" vertical="center" wrapText="1"/>
      <protection/>
    </xf>
    <xf numFmtId="0" fontId="52" fillId="52" borderId="14" xfId="65" applyFont="1" applyFill="1" applyBorder="1" applyAlignment="1">
      <alignment horizontal="center" vertical="center" wrapText="1"/>
      <protection/>
    </xf>
    <xf numFmtId="0" fontId="52" fillId="52" borderId="47" xfId="65" applyFont="1" applyFill="1" applyBorder="1" applyAlignment="1">
      <alignment horizontal="center" vertical="center" wrapText="1"/>
      <protection/>
    </xf>
    <xf numFmtId="0" fontId="52" fillId="52" borderId="154" xfId="65" applyFont="1" applyFill="1" applyBorder="1" applyAlignment="1">
      <alignment horizontal="center" vertical="center" wrapText="1"/>
      <protection/>
    </xf>
    <xf numFmtId="0" fontId="46" fillId="67" borderId="14" xfId="65" applyFont="1" applyFill="1" applyBorder="1" applyAlignment="1">
      <alignment horizontal="center" vertical="center" wrapText="1"/>
      <protection/>
    </xf>
    <xf numFmtId="0" fontId="46" fillId="67" borderId="47" xfId="65" applyFont="1" applyFill="1" applyBorder="1" applyAlignment="1">
      <alignment horizontal="center" vertical="center" wrapText="1"/>
      <protection/>
    </xf>
    <xf numFmtId="0" fontId="46" fillId="67" borderId="154" xfId="65" applyFont="1" applyFill="1" applyBorder="1" applyAlignment="1">
      <alignment horizontal="center" vertical="center" wrapText="1"/>
      <protection/>
    </xf>
    <xf numFmtId="9" fontId="84" fillId="80" borderId="90" xfId="67" applyFont="1" applyFill="1" applyBorder="1" applyAlignment="1" applyProtection="1">
      <alignment horizontal="center" vertical="center" wrapText="1"/>
      <protection locked="0"/>
    </xf>
    <xf numFmtId="9" fontId="84" fillId="80" borderId="11" xfId="0" applyNumberFormat="1" applyFont="1" applyFill="1" applyBorder="1" applyAlignment="1" applyProtection="1">
      <alignment horizontal="center" vertical="center" wrapText="1"/>
      <protection locked="0"/>
    </xf>
    <xf numFmtId="0" fontId="17" fillId="34" borderId="11" xfId="0" applyFont="1" applyFill="1" applyBorder="1" applyAlignment="1" applyProtection="1">
      <alignment horizontal="center" vertical="center" wrapText="1"/>
      <protection locked="0"/>
    </xf>
    <xf numFmtId="0" fontId="17" fillId="34" borderId="0" xfId="0" applyFont="1" applyFill="1" applyBorder="1" applyAlignment="1" applyProtection="1">
      <alignment horizontal="center" vertical="center" wrapText="1"/>
      <protection locked="0"/>
    </xf>
    <xf numFmtId="0" fontId="17" fillId="34" borderId="88" xfId="0" applyFont="1" applyFill="1" applyBorder="1" applyAlignment="1" applyProtection="1">
      <alignment horizontal="center" vertical="center" wrapText="1"/>
      <protection locked="0"/>
    </xf>
    <xf numFmtId="0" fontId="17" fillId="34" borderId="55" xfId="0" applyFont="1" applyFill="1" applyBorder="1" applyAlignment="1" applyProtection="1">
      <alignment horizontal="center" vertical="center" wrapText="1"/>
      <protection locked="0"/>
    </xf>
    <xf numFmtId="0" fontId="17" fillId="34" borderId="21" xfId="0" applyFont="1" applyFill="1" applyBorder="1" applyAlignment="1" applyProtection="1">
      <alignment horizontal="center" vertical="center" wrapText="1"/>
      <protection/>
    </xf>
    <xf numFmtId="0" fontId="17" fillId="34" borderId="22" xfId="0" applyFont="1" applyFill="1" applyBorder="1" applyAlignment="1" applyProtection="1">
      <alignment horizontal="center" vertical="center" wrapText="1"/>
      <protection/>
    </xf>
    <xf numFmtId="0" fontId="17" fillId="34" borderId="53" xfId="0" applyFont="1" applyFill="1" applyBorder="1" applyAlignment="1" applyProtection="1">
      <alignment horizontal="center" vertical="center" wrapText="1"/>
      <protection locked="0"/>
    </xf>
    <xf numFmtId="0" fontId="17" fillId="34" borderId="56" xfId="0" applyFont="1" applyFill="1" applyBorder="1" applyAlignment="1" applyProtection="1">
      <alignment horizontal="center" vertical="center" wrapText="1"/>
      <protection locked="0"/>
    </xf>
    <xf numFmtId="0" fontId="30" fillId="33" borderId="41" xfId="0" applyFont="1" applyFill="1" applyBorder="1" applyAlignment="1" applyProtection="1">
      <alignment horizontal="center" vertical="center" wrapText="1"/>
      <protection locked="0"/>
    </xf>
    <xf numFmtId="0" fontId="22" fillId="48" borderId="21" xfId="0" applyFont="1" applyFill="1" applyBorder="1" applyAlignment="1" applyProtection="1">
      <alignment horizontal="center" vertical="center" wrapText="1"/>
      <protection locked="0"/>
    </xf>
    <xf numFmtId="0" fontId="22" fillId="48" borderId="22" xfId="0" applyFont="1" applyFill="1" applyBorder="1" applyAlignment="1" applyProtection="1">
      <alignment horizontal="center" vertical="center" wrapText="1"/>
      <protection locked="0"/>
    </xf>
    <xf numFmtId="0" fontId="18" fillId="47" borderId="11" xfId="61" applyFont="1" applyFill="1" applyBorder="1" applyAlignment="1" applyProtection="1">
      <alignment horizontal="center" vertical="center" wrapText="1"/>
      <protection hidden="1"/>
    </xf>
    <xf numFmtId="0" fontId="18" fillId="47" borderId="53" xfId="61" applyFont="1" applyFill="1" applyBorder="1" applyAlignment="1" applyProtection="1">
      <alignment horizontal="center" vertical="center" wrapText="1"/>
      <protection hidden="1"/>
    </xf>
    <xf numFmtId="0" fontId="18" fillId="47" borderId="54" xfId="61" applyFont="1" applyFill="1" applyBorder="1" applyAlignment="1" applyProtection="1">
      <alignment horizontal="center" vertical="center" wrapText="1"/>
      <protection hidden="1"/>
    </xf>
    <xf numFmtId="0" fontId="18" fillId="47" borderId="90" xfId="61" applyFont="1" applyFill="1" applyBorder="1" applyAlignment="1" applyProtection="1">
      <alignment horizontal="center" vertical="center" wrapText="1"/>
      <protection hidden="1"/>
    </xf>
    <xf numFmtId="0" fontId="18" fillId="47" borderId="63" xfId="61" applyFont="1" applyFill="1" applyBorder="1" applyAlignment="1" applyProtection="1">
      <alignment horizontal="center" vertical="center" wrapText="1"/>
      <protection hidden="1"/>
    </xf>
    <xf numFmtId="0" fontId="18" fillId="71" borderId="54" xfId="61" applyFont="1" applyFill="1" applyBorder="1" applyAlignment="1" applyProtection="1">
      <alignment horizontal="center" vertical="center" wrapText="1"/>
      <protection hidden="1"/>
    </xf>
    <xf numFmtId="0" fontId="18" fillId="71" borderId="90" xfId="61" applyFont="1" applyFill="1" applyBorder="1" applyAlignment="1" applyProtection="1">
      <alignment horizontal="center" vertical="center" wrapText="1"/>
      <protection hidden="1"/>
    </xf>
    <xf numFmtId="0" fontId="18" fillId="71" borderId="63" xfId="61" applyFont="1" applyFill="1" applyBorder="1" applyAlignment="1" applyProtection="1">
      <alignment horizontal="center" vertical="center" wrapText="1"/>
      <protection hidden="1"/>
    </xf>
    <xf numFmtId="0" fontId="22" fillId="33" borderId="21" xfId="0" applyFont="1" applyFill="1" applyBorder="1" applyAlignment="1" applyProtection="1">
      <alignment horizontal="center" vertical="center" wrapText="1"/>
      <protection/>
    </xf>
    <xf numFmtId="0" fontId="22" fillId="33" borderId="22" xfId="0" applyFont="1" applyFill="1" applyBorder="1" applyAlignment="1" applyProtection="1">
      <alignment horizontal="center" vertical="center" wrapText="1"/>
      <protection/>
    </xf>
    <xf numFmtId="0" fontId="22" fillId="33" borderId="56" xfId="0" applyFont="1" applyFill="1" applyBorder="1" applyAlignment="1" applyProtection="1">
      <alignment horizontal="center" vertical="center" wrapText="1"/>
      <protection/>
    </xf>
    <xf numFmtId="0" fontId="22" fillId="48" borderId="21" xfId="0" applyFont="1" applyFill="1" applyBorder="1" applyAlignment="1" applyProtection="1">
      <alignment horizontal="center" vertical="center" wrapText="1"/>
      <protection/>
    </xf>
    <xf numFmtId="0" fontId="22" fillId="48" borderId="22" xfId="0" applyFont="1" applyFill="1" applyBorder="1" applyAlignment="1" applyProtection="1">
      <alignment horizontal="center" vertical="center" wrapText="1"/>
      <protection/>
    </xf>
    <xf numFmtId="0" fontId="19" fillId="0" borderId="88" xfId="0" applyFont="1" applyFill="1" applyBorder="1" applyAlignment="1" applyProtection="1">
      <alignment horizontal="center" vertical="center"/>
      <protection locked="0"/>
    </xf>
    <xf numFmtId="0" fontId="19" fillId="0" borderId="55" xfId="0" applyFont="1" applyFill="1" applyBorder="1" applyAlignment="1" applyProtection="1">
      <alignment horizontal="center" vertical="center"/>
      <protection locked="0"/>
    </xf>
    <xf numFmtId="0" fontId="19" fillId="0" borderId="60"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9" fillId="0" borderId="53" xfId="0" applyFont="1" applyFill="1" applyBorder="1" applyAlignment="1" applyProtection="1">
      <alignment horizontal="center" vertical="center"/>
      <protection locked="0"/>
    </xf>
    <xf numFmtId="0" fontId="19" fillId="0" borderId="56" xfId="0" applyFont="1" applyFill="1" applyBorder="1" applyAlignment="1" applyProtection="1">
      <alignment horizontal="center" vertical="center"/>
      <protection locked="0"/>
    </xf>
    <xf numFmtId="0" fontId="19" fillId="0" borderId="61" xfId="0" applyFont="1" applyFill="1" applyBorder="1" applyAlignment="1" applyProtection="1">
      <alignment horizontal="center" vertical="center"/>
      <protection locked="0"/>
    </xf>
    <xf numFmtId="0" fontId="22" fillId="0" borderId="54" xfId="0" applyFont="1" applyFill="1" applyBorder="1" applyAlignment="1" applyProtection="1">
      <alignment horizontal="center" vertical="center" wrapText="1"/>
      <protection locked="0"/>
    </xf>
    <xf numFmtId="0" fontId="22" fillId="0" borderId="90" xfId="0" applyFont="1" applyFill="1" applyBorder="1" applyAlignment="1" applyProtection="1">
      <alignment horizontal="center" vertical="center"/>
      <protection locked="0"/>
    </xf>
    <xf numFmtId="0" fontId="22" fillId="0" borderId="63" xfId="0" applyFont="1" applyFill="1" applyBorder="1" applyAlignment="1" applyProtection="1">
      <alignment horizontal="center" vertical="center"/>
      <protection locked="0"/>
    </xf>
    <xf numFmtId="0" fontId="22" fillId="0" borderId="88" xfId="0" applyFont="1" applyFill="1" applyBorder="1" applyAlignment="1" applyProtection="1">
      <alignment horizontal="center" vertical="center"/>
      <protection locked="0"/>
    </xf>
    <xf numFmtId="0" fontId="22" fillId="0" borderId="55" xfId="0" applyFont="1" applyFill="1" applyBorder="1" applyAlignment="1" applyProtection="1">
      <alignment horizontal="center" vertical="center"/>
      <protection locked="0"/>
    </xf>
    <xf numFmtId="0" fontId="22" fillId="0" borderId="60" xfId="0" applyFont="1" applyFill="1" applyBorder="1" applyAlignment="1" applyProtection="1">
      <alignment horizontal="center" vertical="center"/>
      <protection locked="0"/>
    </xf>
    <xf numFmtId="0" fontId="22" fillId="0" borderId="53" xfId="0" applyFont="1" applyFill="1" applyBorder="1" applyAlignment="1" applyProtection="1">
      <alignment horizontal="center" vertical="center"/>
      <protection locked="0"/>
    </xf>
    <xf numFmtId="0" fontId="22" fillId="0" borderId="56" xfId="0" applyFont="1" applyFill="1" applyBorder="1" applyAlignment="1" applyProtection="1">
      <alignment horizontal="center" vertical="center"/>
      <protection locked="0"/>
    </xf>
    <xf numFmtId="0" fontId="22" fillId="0" borderId="61" xfId="0" applyFont="1" applyFill="1" applyBorder="1" applyAlignment="1" applyProtection="1">
      <alignment horizontal="center" vertical="center"/>
      <protection locked="0"/>
    </xf>
    <xf numFmtId="0" fontId="6" fillId="65" borderId="13" xfId="61" applyFont="1" applyFill="1" applyBorder="1" applyAlignment="1" applyProtection="1">
      <alignment horizontal="center" vertical="center" wrapText="1"/>
      <protection hidden="1"/>
    </xf>
    <xf numFmtId="0" fontId="17" fillId="34" borderId="88" xfId="0" applyFont="1" applyFill="1" applyBorder="1" applyAlignment="1" applyProtection="1">
      <alignment horizontal="center" vertical="center" wrapText="1"/>
      <protection/>
    </xf>
    <xf numFmtId="0" fontId="17" fillId="34" borderId="55" xfId="0" applyFont="1" applyFill="1" applyBorder="1" applyAlignment="1" applyProtection="1">
      <alignment horizontal="center" vertical="center" wrapText="1"/>
      <protection/>
    </xf>
    <xf numFmtId="0" fontId="17" fillId="34" borderId="10" xfId="0" applyFont="1" applyFill="1" applyBorder="1" applyAlignment="1" applyProtection="1">
      <alignment horizontal="center" vertical="center" wrapText="1"/>
      <protection locked="0"/>
    </xf>
    <xf numFmtId="0" fontId="18" fillId="48" borderId="21" xfId="0" applyFont="1" applyFill="1" applyBorder="1" applyAlignment="1" applyProtection="1">
      <alignment horizontal="center" vertical="center" wrapText="1"/>
      <protection/>
    </xf>
    <xf numFmtId="0" fontId="18" fillId="48" borderId="22" xfId="0" applyFont="1" applyFill="1" applyBorder="1" applyAlignment="1" applyProtection="1">
      <alignment horizontal="center" vertical="center" wrapText="1"/>
      <protection/>
    </xf>
    <xf numFmtId="0" fontId="22" fillId="47" borderId="54" xfId="0" applyFont="1" applyFill="1" applyBorder="1" applyAlignment="1" applyProtection="1">
      <alignment horizontal="center" vertical="center" wrapText="1"/>
      <protection/>
    </xf>
    <xf numFmtId="0" fontId="22" fillId="47" borderId="90" xfId="0" applyFont="1" applyFill="1" applyBorder="1" applyAlignment="1" applyProtection="1">
      <alignment horizontal="center" vertical="center" wrapText="1"/>
      <protection/>
    </xf>
    <xf numFmtId="0" fontId="22" fillId="47" borderId="63" xfId="0" applyFont="1" applyFill="1" applyBorder="1" applyAlignment="1" applyProtection="1">
      <alignment horizontal="center" vertical="center" wrapText="1"/>
      <protection/>
    </xf>
    <xf numFmtId="0" fontId="22" fillId="0" borderId="11"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18" fillId="48" borderId="0" xfId="0" applyFont="1" applyFill="1" applyBorder="1" applyAlignment="1" applyProtection="1">
      <alignment horizontal="center" vertical="center" wrapText="1"/>
      <protection locked="0"/>
    </xf>
    <xf numFmtId="0" fontId="23" fillId="33" borderId="0" xfId="0" applyFont="1" applyFill="1" applyBorder="1" applyAlignment="1" applyProtection="1">
      <alignment horizontal="center" vertical="center" wrapText="1"/>
      <protection locked="0"/>
    </xf>
    <xf numFmtId="0" fontId="65" fillId="70" borderId="32" xfId="0" applyFont="1" applyFill="1" applyBorder="1" applyAlignment="1">
      <alignment horizontal="center" vertical="center" wrapText="1"/>
    </xf>
    <xf numFmtId="0" fontId="65" fillId="70" borderId="13" xfId="0" applyFont="1" applyFill="1" applyBorder="1" applyAlignment="1">
      <alignment horizontal="center" vertical="center" wrapText="1"/>
    </xf>
    <xf numFmtId="0" fontId="65" fillId="70" borderId="16" xfId="0" applyFont="1" applyFill="1" applyBorder="1" applyAlignment="1">
      <alignment horizontal="center" vertical="center" wrapText="1"/>
    </xf>
    <xf numFmtId="0" fontId="60" fillId="0" borderId="100" xfId="0" applyFont="1" applyBorder="1" applyAlignment="1">
      <alignment horizontal="center" vertical="center" wrapText="1"/>
    </xf>
    <xf numFmtId="0" fontId="60" fillId="0" borderId="42" xfId="0" applyFont="1" applyBorder="1" applyAlignment="1">
      <alignment horizontal="center" vertical="center" wrapText="1"/>
    </xf>
    <xf numFmtId="0" fontId="60" fillId="0" borderId="155" xfId="0" applyFont="1" applyBorder="1" applyAlignment="1">
      <alignment horizontal="center" vertical="center" wrapText="1"/>
    </xf>
    <xf numFmtId="0" fontId="60" fillId="0" borderId="32"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4" xfId="0" applyFont="1" applyBorder="1" applyAlignment="1">
      <alignment horizontal="center" vertical="center" wrapText="1"/>
    </xf>
    <xf numFmtId="0" fontId="61" fillId="0" borderId="88" xfId="0" applyFont="1" applyBorder="1" applyAlignment="1">
      <alignment horizontal="center" vertical="center" wrapText="1"/>
    </xf>
    <xf numFmtId="0" fontId="61" fillId="0" borderId="55" xfId="0" applyFont="1" applyBorder="1" applyAlignment="1">
      <alignment horizontal="center" vertical="center" wrapText="1"/>
    </xf>
    <xf numFmtId="0" fontId="61" fillId="0" borderId="60" xfId="0" applyFont="1" applyBorder="1" applyAlignment="1">
      <alignment horizontal="center" vertical="center" wrapText="1"/>
    </xf>
    <xf numFmtId="0" fontId="61" fillId="0" borderId="53" xfId="0" applyFont="1" applyBorder="1" applyAlignment="1">
      <alignment horizontal="center" vertical="center" wrapText="1"/>
    </xf>
    <xf numFmtId="0" fontId="61" fillId="0" borderId="56" xfId="0" applyFont="1" applyBorder="1" applyAlignment="1">
      <alignment horizontal="center" vertical="center" wrapText="1"/>
    </xf>
    <xf numFmtId="0" fontId="61" fillId="0" borderId="61" xfId="0" applyFont="1" applyBorder="1" applyAlignment="1">
      <alignment horizontal="center" vertical="center" wrapText="1"/>
    </xf>
    <xf numFmtId="0" fontId="64" fillId="70" borderId="32" xfId="0" applyFont="1" applyFill="1" applyBorder="1" applyAlignment="1">
      <alignment horizontal="center" vertical="center" wrapText="1"/>
    </xf>
    <xf numFmtId="0" fontId="64" fillId="70" borderId="13" xfId="0" applyFont="1" applyFill="1" applyBorder="1" applyAlignment="1">
      <alignment horizontal="center" vertical="center" wrapText="1"/>
    </xf>
    <xf numFmtId="0" fontId="64" fillId="70" borderId="26" xfId="0" applyFont="1" applyFill="1" applyBorder="1" applyAlignment="1">
      <alignment horizontal="center" vertical="center" wrapText="1"/>
    </xf>
    <xf numFmtId="0" fontId="64" fillId="70" borderId="29" xfId="0" applyFont="1" applyFill="1" applyBorder="1" applyAlignment="1">
      <alignment horizontal="center" vertical="center" wrapText="1"/>
    </xf>
    <xf numFmtId="0" fontId="71" fillId="43" borderId="11" xfId="0" applyFont="1" applyFill="1" applyBorder="1" applyAlignment="1">
      <alignment horizontal="center" vertical="center" wrapText="1"/>
    </xf>
    <xf numFmtId="0" fontId="71" fillId="43" borderId="0" xfId="0" applyFont="1" applyFill="1" applyBorder="1" applyAlignment="1">
      <alignment horizontal="center" vertical="center" wrapText="1"/>
    </xf>
    <xf numFmtId="0" fontId="71" fillId="43" borderId="119" xfId="0" applyFont="1" applyFill="1" applyBorder="1" applyAlignment="1">
      <alignment horizontal="center" vertical="center" wrapText="1"/>
    </xf>
    <xf numFmtId="0" fontId="86" fillId="43" borderId="41" xfId="0" applyFont="1" applyFill="1" applyBorder="1" applyAlignment="1">
      <alignment horizontal="center" vertical="center" wrapText="1"/>
    </xf>
    <xf numFmtId="0" fontId="74" fillId="43" borderId="21" xfId="0" applyFont="1" applyFill="1" applyBorder="1" applyAlignment="1">
      <alignment horizontal="center" vertical="center" wrapText="1"/>
    </xf>
    <xf numFmtId="0" fontId="74" fillId="43" borderId="22" xfId="0" applyFont="1" applyFill="1" applyBorder="1" applyAlignment="1">
      <alignment horizontal="center" vertical="center" wrapText="1"/>
    </xf>
    <xf numFmtId="0" fontId="74" fillId="43" borderId="62" xfId="0" applyFont="1" applyFill="1" applyBorder="1" applyAlignment="1">
      <alignment horizontal="center" vertical="center" wrapText="1"/>
    </xf>
    <xf numFmtId="0" fontId="67" fillId="50" borderId="17" xfId="45" applyFont="1" applyFill="1" applyBorder="1" applyAlignment="1" applyProtection="1">
      <alignment horizontal="center" vertical="center" wrapText="1"/>
      <protection/>
    </xf>
    <xf numFmtId="0" fontId="67" fillId="50" borderId="13" xfId="45" applyFont="1" applyFill="1" applyBorder="1" applyAlignment="1" applyProtection="1">
      <alignment horizontal="center" vertical="center" wrapText="1"/>
      <protection/>
    </xf>
    <xf numFmtId="0" fontId="67" fillId="50" borderId="16" xfId="45" applyFont="1" applyFill="1" applyBorder="1" applyAlignment="1" applyProtection="1">
      <alignment horizontal="center" vertical="center" wrapText="1"/>
      <protection/>
    </xf>
    <xf numFmtId="0" fontId="63" fillId="49" borderId="21" xfId="0" applyFont="1" applyFill="1" applyBorder="1" applyAlignment="1">
      <alignment horizontal="center" vertical="center" wrapText="1"/>
    </xf>
    <xf numFmtId="0" fontId="63" fillId="49" borderId="22" xfId="0" applyFont="1" applyFill="1" applyBorder="1" applyAlignment="1">
      <alignment horizontal="center" vertical="center" wrapText="1"/>
    </xf>
    <xf numFmtId="0" fontId="67" fillId="49" borderId="21" xfId="0" applyFont="1" applyFill="1" applyBorder="1" applyAlignment="1">
      <alignment horizontal="center" vertical="center" wrapText="1"/>
    </xf>
    <xf numFmtId="0" fontId="67" fillId="49" borderId="22" xfId="0" applyFont="1" applyFill="1" applyBorder="1" applyAlignment="1">
      <alignment horizontal="center" vertical="center" wrapText="1"/>
    </xf>
    <xf numFmtId="0" fontId="67" fillId="49" borderId="62" xfId="0" applyFont="1" applyFill="1" applyBorder="1" applyAlignment="1">
      <alignment horizontal="center" vertical="center" wrapText="1"/>
    </xf>
    <xf numFmtId="0" fontId="67" fillId="67" borderId="17" xfId="45" applyFont="1" applyFill="1" applyBorder="1" applyAlignment="1" applyProtection="1">
      <alignment horizontal="center" vertical="center" wrapText="1"/>
      <protection/>
    </xf>
    <xf numFmtId="0" fontId="67" fillId="67" borderId="13" xfId="45" applyFont="1" applyFill="1" applyBorder="1" applyAlignment="1" applyProtection="1">
      <alignment horizontal="center" vertical="center" wrapText="1"/>
      <protection/>
    </xf>
    <xf numFmtId="0" fontId="67" fillId="67" borderId="16" xfId="45" applyFont="1" applyFill="1" applyBorder="1" applyAlignment="1" applyProtection="1">
      <alignment horizontal="center" vertical="center" wrapText="1"/>
      <protection/>
    </xf>
    <xf numFmtId="0" fontId="71" fillId="36" borderId="134" xfId="0" applyFont="1" applyFill="1" applyBorder="1" applyAlignment="1">
      <alignment horizontal="center" vertical="center" wrapText="1"/>
    </xf>
    <xf numFmtId="0" fontId="71" fillId="36" borderId="132" xfId="0" applyFont="1" applyFill="1" applyBorder="1" applyAlignment="1">
      <alignment horizontal="center" vertical="center" wrapText="1"/>
    </xf>
    <xf numFmtId="0" fontId="71" fillId="36" borderId="28" xfId="0" applyFont="1" applyFill="1" applyBorder="1" applyAlignment="1">
      <alignment horizontal="center" vertical="center" wrapText="1"/>
    </xf>
    <xf numFmtId="0" fontId="72" fillId="39" borderId="134" xfId="61" applyFont="1" applyFill="1" applyBorder="1" applyAlignment="1" applyProtection="1">
      <alignment horizontal="center" vertical="center" wrapText="1"/>
      <protection hidden="1"/>
    </xf>
    <xf numFmtId="0" fontId="72" fillId="39" borderId="132" xfId="61" applyFont="1" applyFill="1" applyBorder="1" applyAlignment="1" applyProtection="1">
      <alignment horizontal="center" vertical="center" wrapText="1"/>
      <protection hidden="1"/>
    </xf>
    <xf numFmtId="0" fontId="72" fillId="39" borderId="28" xfId="61" applyFont="1" applyFill="1" applyBorder="1" applyAlignment="1" applyProtection="1">
      <alignment horizontal="center" vertical="center" wrapText="1"/>
      <protection hidden="1"/>
    </xf>
    <xf numFmtId="0" fontId="74" fillId="37" borderId="13" xfId="45" applyFont="1" applyFill="1" applyBorder="1" applyAlignment="1" applyProtection="1">
      <alignment horizontal="center" vertical="center" wrapText="1"/>
      <protection locked="0"/>
    </xf>
    <xf numFmtId="164" fontId="64" fillId="40" borderId="17" xfId="45" applyNumberFormat="1" applyFont="1" applyFill="1" applyBorder="1" applyAlignment="1" applyProtection="1">
      <alignment horizontal="center" vertical="center" wrapText="1"/>
      <protection/>
    </xf>
    <xf numFmtId="164" fontId="64" fillId="40" borderId="13" xfId="45" applyNumberFormat="1" applyFont="1" applyFill="1" applyBorder="1" applyAlignment="1" applyProtection="1">
      <alignment horizontal="center" vertical="center" wrapText="1"/>
      <protection/>
    </xf>
    <xf numFmtId="164" fontId="64" fillId="40" borderId="16" xfId="45" applyNumberFormat="1" applyFont="1" applyFill="1" applyBorder="1" applyAlignment="1" applyProtection="1">
      <alignment horizontal="center" vertical="center" wrapText="1"/>
      <protection/>
    </xf>
    <xf numFmtId="0" fontId="72" fillId="36" borderId="54" xfId="61" applyFont="1" applyFill="1" applyBorder="1" applyAlignment="1" applyProtection="1">
      <alignment horizontal="center" vertical="center" wrapText="1"/>
      <protection hidden="1"/>
    </xf>
    <xf numFmtId="0" fontId="72" fillId="36" borderId="90" xfId="61" applyFont="1" applyFill="1" applyBorder="1" applyAlignment="1" applyProtection="1">
      <alignment horizontal="center" vertical="center" wrapText="1"/>
      <protection hidden="1"/>
    </xf>
    <xf numFmtId="0" fontId="72" fillId="36" borderId="63" xfId="61" applyFont="1" applyFill="1" applyBorder="1" applyAlignment="1" applyProtection="1">
      <alignment horizontal="center" vertical="center" wrapText="1"/>
      <protection hidden="1"/>
    </xf>
    <xf numFmtId="0" fontId="72" fillId="39" borderId="54" xfId="61" applyFont="1" applyFill="1" applyBorder="1" applyAlignment="1" applyProtection="1">
      <alignment horizontal="center" vertical="center" wrapText="1"/>
      <protection hidden="1"/>
    </xf>
    <xf numFmtId="0" fontId="72" fillId="39" borderId="90" xfId="61" applyFont="1" applyFill="1" applyBorder="1" applyAlignment="1" applyProtection="1">
      <alignment horizontal="center" vertical="center" wrapText="1"/>
      <protection hidden="1"/>
    </xf>
    <xf numFmtId="0" fontId="72" fillId="39" borderId="63" xfId="61" applyFont="1" applyFill="1" applyBorder="1" applyAlignment="1" applyProtection="1">
      <alignment horizontal="center" vertical="center" wrapText="1"/>
      <protection hidden="1"/>
    </xf>
    <xf numFmtId="0" fontId="71" fillId="36" borderId="54" xfId="0" applyFont="1" applyFill="1" applyBorder="1" applyAlignment="1">
      <alignment horizontal="center" vertical="center" wrapText="1"/>
    </xf>
    <xf numFmtId="0" fontId="71" fillId="36" borderId="90" xfId="0" applyFont="1" applyFill="1" applyBorder="1" applyAlignment="1">
      <alignment horizontal="center" vertical="center" wrapText="1"/>
    </xf>
    <xf numFmtId="0" fontId="71" fillId="36" borderId="63" xfId="0" applyFont="1" applyFill="1" applyBorder="1" applyAlignment="1">
      <alignment horizontal="center" vertical="center" wrapText="1"/>
    </xf>
    <xf numFmtId="0" fontId="72" fillId="36" borderId="134" xfId="61" applyFont="1" applyFill="1" applyBorder="1" applyAlignment="1" applyProtection="1">
      <alignment horizontal="center" vertical="center" wrapText="1"/>
      <protection hidden="1"/>
    </xf>
    <xf numFmtId="0" fontId="72" fillId="36" borderId="132" xfId="61" applyFont="1" applyFill="1" applyBorder="1" applyAlignment="1" applyProtection="1">
      <alignment horizontal="center" vertical="center" wrapText="1"/>
      <protection hidden="1"/>
    </xf>
    <xf numFmtId="0" fontId="72" fillId="36" borderId="28" xfId="61" applyFont="1" applyFill="1" applyBorder="1" applyAlignment="1" applyProtection="1">
      <alignment horizontal="center" vertical="center" wrapText="1"/>
      <protection hidden="1"/>
    </xf>
    <xf numFmtId="0" fontId="71" fillId="43" borderId="156" xfId="0" applyFont="1" applyFill="1" applyBorder="1" applyAlignment="1">
      <alignment horizontal="center" vertical="center" wrapText="1"/>
    </xf>
    <xf numFmtId="0" fontId="71" fillId="43" borderId="57" xfId="0" applyFont="1" applyFill="1" applyBorder="1" applyAlignment="1">
      <alignment horizontal="center" vertical="center" wrapText="1"/>
    </xf>
    <xf numFmtId="0" fontId="71" fillId="43" borderId="25" xfId="0" applyFont="1" applyFill="1" applyBorder="1" applyAlignment="1">
      <alignment horizontal="center" vertical="center" wrapText="1"/>
    </xf>
    <xf numFmtId="0" fontId="68" fillId="44" borderId="157" xfId="0" applyFont="1" applyFill="1" applyBorder="1" applyAlignment="1">
      <alignment horizontal="center" vertical="center" wrapText="1"/>
    </xf>
    <xf numFmtId="0" fontId="68" fillId="44" borderId="133" xfId="0" applyFont="1" applyFill="1" applyBorder="1" applyAlignment="1">
      <alignment horizontal="center" vertical="center" wrapText="1"/>
    </xf>
    <xf numFmtId="0" fontId="2" fillId="0" borderId="88" xfId="65" applyFont="1" applyFill="1" applyBorder="1" applyAlignment="1">
      <alignment horizontal="center" vertical="center" wrapText="1"/>
      <protection/>
    </xf>
    <xf numFmtId="0" fontId="2" fillId="0" borderId="55" xfId="65" applyFont="1" applyFill="1" applyBorder="1" applyAlignment="1">
      <alignment horizontal="center" vertical="center" wrapText="1"/>
      <protection/>
    </xf>
    <xf numFmtId="0" fontId="2" fillId="0" borderId="60" xfId="65" applyFont="1" applyFill="1" applyBorder="1" applyAlignment="1">
      <alignment horizontal="center" vertical="center" wrapText="1"/>
      <protection/>
    </xf>
    <xf numFmtId="0" fontId="2" fillId="0" borderId="53" xfId="65" applyFont="1" applyFill="1" applyBorder="1" applyAlignment="1">
      <alignment horizontal="center" vertical="center" wrapText="1"/>
      <protection/>
    </xf>
    <xf numFmtId="0" fontId="2" fillId="0" borderId="56" xfId="65" applyFont="1" applyFill="1" applyBorder="1" applyAlignment="1">
      <alignment horizontal="center" vertical="center" wrapText="1"/>
      <protection/>
    </xf>
    <xf numFmtId="0" fontId="2" fillId="0" borderId="61" xfId="65" applyFont="1" applyFill="1" applyBorder="1" applyAlignment="1">
      <alignment horizontal="center" vertical="center" wrapText="1"/>
      <protection/>
    </xf>
    <xf numFmtId="0" fontId="4" fillId="0" borderId="41" xfId="0" applyFont="1" applyFill="1" applyBorder="1" applyAlignment="1">
      <alignment horizontal="center" wrapText="1"/>
    </xf>
    <xf numFmtId="0" fontId="22" fillId="0" borderId="90" xfId="0" applyFont="1" applyFill="1" applyBorder="1" applyAlignment="1" applyProtection="1">
      <alignment horizontal="center" vertical="center" wrapText="1"/>
      <protection locked="0"/>
    </xf>
    <xf numFmtId="0" fontId="22" fillId="0" borderId="63" xfId="0" applyFont="1" applyFill="1" applyBorder="1" applyAlignment="1" applyProtection="1">
      <alignment horizontal="center" vertical="center" wrapText="1"/>
      <protection locked="0"/>
    </xf>
    <xf numFmtId="0" fontId="3" fillId="85" borderId="88" xfId="0" applyFont="1" applyFill="1" applyBorder="1" applyAlignment="1">
      <alignment horizontal="center" vertical="center" wrapText="1"/>
    </xf>
    <xf numFmtId="0" fontId="3" fillId="85" borderId="55" xfId="0" applyFont="1" applyFill="1" applyBorder="1" applyAlignment="1">
      <alignment horizontal="center" vertical="center" wrapText="1"/>
    </xf>
    <xf numFmtId="0" fontId="3" fillId="85" borderId="60" xfId="0" applyFont="1" applyFill="1" applyBorder="1" applyAlignment="1">
      <alignment horizontal="center" vertical="center" wrapText="1"/>
    </xf>
    <xf numFmtId="0" fontId="12" fillId="85" borderId="11" xfId="0" applyFont="1" applyFill="1" applyBorder="1" applyAlignment="1">
      <alignment horizontal="center" vertical="center" wrapText="1"/>
    </xf>
    <xf numFmtId="0" fontId="12" fillId="85" borderId="0" xfId="0" applyFont="1" applyFill="1" applyBorder="1" applyAlignment="1">
      <alignment horizontal="center" vertical="center" wrapText="1"/>
    </xf>
    <xf numFmtId="0" fontId="12" fillId="85" borderId="10" xfId="0" applyFont="1" applyFill="1" applyBorder="1" applyAlignment="1">
      <alignment horizontal="center" vertical="center" wrapText="1"/>
    </xf>
    <xf numFmtId="0" fontId="12" fillId="86" borderId="142" xfId="45" applyFont="1" applyFill="1" applyBorder="1" applyAlignment="1">
      <alignment horizontal="center" vertical="center" wrapText="1"/>
      <protection/>
    </xf>
    <xf numFmtId="0" fontId="12" fillId="86" borderId="143" xfId="45" applyFont="1" applyFill="1" applyBorder="1" applyAlignment="1">
      <alignment horizontal="center" vertical="center" wrapText="1"/>
      <protection/>
    </xf>
    <xf numFmtId="0" fontId="12" fillId="86" borderId="158" xfId="45" applyFont="1" applyFill="1" applyBorder="1" applyAlignment="1">
      <alignment horizontal="center" vertical="center" wrapText="1"/>
      <protection/>
    </xf>
    <xf numFmtId="0" fontId="40" fillId="50" borderId="11" xfId="45" applyFont="1" applyFill="1" applyBorder="1" applyAlignment="1">
      <alignment horizontal="center" vertical="center" wrapText="1"/>
      <protection/>
    </xf>
    <xf numFmtId="0" fontId="40" fillId="50" borderId="0" xfId="45" applyFont="1" applyFill="1" applyBorder="1" applyAlignment="1">
      <alignment horizontal="center" vertical="center" wrapText="1"/>
      <protection/>
    </xf>
    <xf numFmtId="0" fontId="87" fillId="50" borderId="75" xfId="45" applyFont="1" applyFill="1" applyBorder="1" applyAlignment="1">
      <alignment horizontal="center" vertical="center" wrapText="1"/>
      <protection/>
    </xf>
    <xf numFmtId="0" fontId="87" fillId="50" borderId="23" xfId="45" applyFont="1" applyFill="1" applyBorder="1" applyAlignment="1">
      <alignment horizontal="center" vertical="center" wrapText="1"/>
      <protection/>
    </xf>
    <xf numFmtId="0" fontId="11" fillId="50" borderId="139" xfId="45" applyFont="1" applyFill="1" applyBorder="1" applyAlignment="1">
      <alignment horizontal="center" vertical="center" wrapText="1"/>
      <protection/>
    </xf>
    <xf numFmtId="0" fontId="11" fillId="50" borderId="23" xfId="45" applyFont="1" applyFill="1" applyBorder="1" applyAlignment="1">
      <alignment horizontal="center" vertical="center" wrapText="1"/>
      <protection/>
    </xf>
    <xf numFmtId="0" fontId="11" fillId="50" borderId="76" xfId="45" applyFont="1" applyFill="1" applyBorder="1" applyAlignment="1">
      <alignment horizontal="center" vertical="center" wrapText="1"/>
      <protection/>
    </xf>
    <xf numFmtId="0" fontId="37" fillId="48" borderId="21" xfId="0" applyFont="1" applyFill="1" applyBorder="1" applyAlignment="1">
      <alignment horizontal="center" vertical="center" wrapText="1"/>
    </xf>
    <xf numFmtId="0" fontId="37" fillId="48" borderId="22" xfId="0" applyFont="1" applyFill="1" applyBorder="1" applyAlignment="1">
      <alignment horizontal="center" vertical="center" wrapText="1"/>
    </xf>
    <xf numFmtId="0" fontId="37" fillId="48" borderId="62" xfId="0" applyFont="1" applyFill="1" applyBorder="1" applyAlignment="1">
      <alignment horizontal="center" vertical="center" wrapText="1"/>
    </xf>
    <xf numFmtId="0" fontId="40" fillId="38" borderId="54" xfId="62" applyFont="1" applyFill="1" applyBorder="1" applyAlignment="1" applyProtection="1">
      <alignment horizontal="center" vertical="center" wrapText="1"/>
      <protection hidden="1"/>
    </xf>
    <xf numFmtId="0" fontId="40" fillId="38" borderId="90" xfId="62" applyFont="1" applyFill="1" applyBorder="1" applyAlignment="1" applyProtection="1">
      <alignment horizontal="center" vertical="center" wrapText="1"/>
      <protection hidden="1"/>
    </xf>
    <xf numFmtId="0" fontId="40" fillId="38" borderId="63" xfId="62" applyFont="1" applyFill="1" applyBorder="1" applyAlignment="1" applyProtection="1">
      <alignment horizontal="center" vertical="center" wrapText="1"/>
      <protection hidden="1"/>
    </xf>
    <xf numFmtId="0" fontId="40" fillId="73" borderId="54" xfId="62" applyFont="1" applyFill="1" applyBorder="1" applyAlignment="1" applyProtection="1">
      <alignment horizontal="center" vertical="center" wrapText="1"/>
      <protection hidden="1"/>
    </xf>
    <xf numFmtId="0" fontId="40" fillId="73" borderId="90" xfId="62" applyFont="1" applyFill="1" applyBorder="1" applyAlignment="1" applyProtection="1">
      <alignment horizontal="center" vertical="center" wrapText="1"/>
      <protection hidden="1"/>
    </xf>
    <xf numFmtId="0" fontId="40" fillId="73" borderId="63" xfId="62" applyFont="1" applyFill="1" applyBorder="1" applyAlignment="1" applyProtection="1">
      <alignment horizontal="center" vertical="center" wrapText="1"/>
      <protection hidden="1"/>
    </xf>
    <xf numFmtId="0" fontId="40" fillId="38" borderId="54" xfId="45" applyFont="1" applyFill="1" applyBorder="1" applyAlignment="1">
      <alignment horizontal="center" vertical="center" wrapText="1"/>
      <protection/>
    </xf>
    <xf numFmtId="0" fontId="40" fillId="38" borderId="90" xfId="45" applyFont="1" applyFill="1" applyBorder="1" applyAlignment="1">
      <alignment horizontal="center" vertical="center" wrapText="1"/>
      <protection/>
    </xf>
    <xf numFmtId="0" fontId="40" fillId="38" borderId="63" xfId="45" applyFont="1" applyFill="1" applyBorder="1" applyAlignment="1">
      <alignment horizontal="center" vertical="center" wrapText="1"/>
      <protection/>
    </xf>
    <xf numFmtId="0" fontId="22" fillId="33" borderId="53" xfId="0" applyFont="1" applyFill="1" applyBorder="1" applyAlignment="1" applyProtection="1">
      <alignment horizontal="center" vertical="center" wrapText="1"/>
      <protection/>
    </xf>
    <xf numFmtId="0" fontId="17" fillId="44" borderId="88" xfId="0" applyFont="1" applyFill="1" applyBorder="1" applyAlignment="1">
      <alignment horizontal="center" vertical="center" wrapText="1"/>
    </xf>
    <xf numFmtId="0" fontId="17" fillId="44" borderId="55" xfId="0" applyFont="1" applyFill="1" applyBorder="1" applyAlignment="1">
      <alignment horizontal="center" vertical="center" wrapText="1"/>
    </xf>
    <xf numFmtId="0" fontId="17" fillId="44" borderId="0" xfId="0" applyFont="1" applyFill="1" applyBorder="1" applyAlignment="1">
      <alignment horizontal="center" vertical="center" wrapText="1"/>
    </xf>
    <xf numFmtId="0" fontId="17" fillId="44" borderId="10" xfId="0" applyFont="1" applyFill="1" applyBorder="1" applyAlignment="1">
      <alignment horizontal="center" vertical="center" wrapText="1"/>
    </xf>
    <xf numFmtId="164" fontId="17" fillId="40" borderId="0" xfId="45" applyNumberFormat="1" applyFont="1" applyFill="1" applyBorder="1" applyAlignment="1" applyProtection="1">
      <alignment horizontal="center" vertical="center" wrapText="1"/>
      <protection/>
    </xf>
    <xf numFmtId="164" fontId="17" fillId="40" borderId="10" xfId="45" applyNumberFormat="1" applyFont="1" applyFill="1" applyBorder="1" applyAlignment="1" applyProtection="1">
      <alignment horizontal="center" vertical="center" wrapText="1"/>
      <protection/>
    </xf>
    <xf numFmtId="164" fontId="17" fillId="40" borderId="57" xfId="45" applyNumberFormat="1" applyFont="1" applyFill="1" applyBorder="1" applyAlignment="1" applyProtection="1">
      <alignment horizontal="center" vertical="center" wrapText="1"/>
      <protection/>
    </xf>
    <xf numFmtId="164" fontId="17" fillId="40" borderId="159" xfId="45" applyNumberFormat="1" applyFont="1" applyFill="1" applyBorder="1" applyAlignment="1" applyProtection="1">
      <alignment horizontal="center" vertical="center" wrapText="1"/>
      <protection/>
    </xf>
    <xf numFmtId="0" fontId="17" fillId="44" borderId="11" xfId="0" applyFont="1" applyFill="1" applyBorder="1" applyAlignment="1">
      <alignment horizontal="center" vertical="center" wrapText="1"/>
    </xf>
    <xf numFmtId="0" fontId="19" fillId="0" borderId="41" xfId="0" applyFont="1" applyBorder="1" applyAlignment="1">
      <alignment horizontal="center"/>
    </xf>
    <xf numFmtId="0" fontId="19" fillId="0" borderId="21" xfId="0" applyFont="1" applyBorder="1" applyAlignment="1">
      <alignment horizontal="center"/>
    </xf>
    <xf numFmtId="0" fontId="18" fillId="0" borderId="42" xfId="65" applyFont="1" applyBorder="1" applyAlignment="1" applyProtection="1">
      <alignment horizontal="center" vertical="center" wrapText="1"/>
      <protection/>
    </xf>
    <xf numFmtId="0" fontId="18" fillId="0" borderId="42" xfId="65" applyFont="1" applyBorder="1" applyAlignment="1" applyProtection="1">
      <alignment horizontal="center" vertical="center"/>
      <protection/>
    </xf>
    <xf numFmtId="0" fontId="18" fillId="0" borderId="13" xfId="65" applyFont="1" applyBorder="1" applyAlignment="1" applyProtection="1">
      <alignment horizontal="center" vertical="center"/>
      <protection/>
    </xf>
    <xf numFmtId="0" fontId="18" fillId="0" borderId="43" xfId="65" applyFont="1" applyBorder="1" applyAlignment="1" applyProtection="1">
      <alignment horizontal="center" vertical="center"/>
      <protection/>
    </xf>
    <xf numFmtId="0" fontId="18" fillId="0" borderId="16" xfId="65" applyFont="1" applyBorder="1" applyAlignment="1" applyProtection="1">
      <alignment horizontal="center" vertical="center"/>
      <protection/>
    </xf>
    <xf numFmtId="0" fontId="22" fillId="0" borderId="54" xfId="0" applyFont="1" applyFill="1" applyBorder="1" applyAlignment="1" applyProtection="1">
      <alignment horizontal="center" vertical="center"/>
      <protection locked="0"/>
    </xf>
    <xf numFmtId="0" fontId="18" fillId="0" borderId="88" xfId="65" applyFont="1" applyBorder="1" applyAlignment="1">
      <alignment horizontal="center" vertical="center"/>
      <protection/>
    </xf>
    <xf numFmtId="0" fontId="18" fillId="0" borderId="55" xfId="65" applyFont="1" applyBorder="1" applyAlignment="1">
      <alignment horizontal="center" vertical="center"/>
      <protection/>
    </xf>
    <xf numFmtId="0" fontId="18" fillId="0" borderId="60" xfId="65" applyFont="1" applyBorder="1" applyAlignment="1">
      <alignment horizontal="center" vertical="center"/>
      <protection/>
    </xf>
    <xf numFmtId="0" fontId="18" fillId="0" borderId="53" xfId="65" applyFont="1" applyBorder="1" applyAlignment="1">
      <alignment horizontal="center" vertical="center"/>
      <protection/>
    </xf>
    <xf numFmtId="0" fontId="18" fillId="0" borderId="56" xfId="65" applyFont="1" applyBorder="1" applyAlignment="1">
      <alignment horizontal="center" vertical="center"/>
      <protection/>
    </xf>
    <xf numFmtId="0" fontId="18" fillId="0" borderId="61" xfId="65" applyFont="1" applyBorder="1" applyAlignment="1">
      <alignment horizontal="center" vertical="center"/>
      <protection/>
    </xf>
    <xf numFmtId="0" fontId="18" fillId="37" borderId="13" xfId="45" applyFont="1" applyFill="1" applyBorder="1" applyAlignment="1" applyProtection="1">
      <alignment horizontal="center" vertical="center" wrapText="1"/>
      <protection locked="0"/>
    </xf>
    <xf numFmtId="0" fontId="17" fillId="45" borderId="142" xfId="45" applyFont="1" applyFill="1" applyBorder="1" applyAlignment="1">
      <alignment horizontal="center" vertical="center" wrapText="1"/>
      <protection/>
    </xf>
    <xf numFmtId="0" fontId="17" fillId="45" borderId="143" xfId="45" applyFont="1" applyFill="1" applyBorder="1" applyAlignment="1">
      <alignment horizontal="center" vertical="center" wrapText="1"/>
      <protection/>
    </xf>
    <xf numFmtId="0" fontId="17" fillId="45" borderId="158" xfId="45" applyFont="1" applyFill="1" applyBorder="1" applyAlignment="1">
      <alignment horizontal="center" vertical="center" wrapText="1"/>
      <protection/>
    </xf>
    <xf numFmtId="0" fontId="18" fillId="50" borderId="17" xfId="45" applyFont="1" applyFill="1" applyBorder="1" applyAlignment="1" applyProtection="1">
      <alignment horizontal="center" vertical="center" wrapText="1"/>
      <protection/>
    </xf>
    <xf numFmtId="0" fontId="18" fillId="50" borderId="13" xfId="45" applyFont="1" applyFill="1" applyBorder="1" applyAlignment="1" applyProtection="1">
      <alignment horizontal="center" vertical="center" wrapText="1"/>
      <protection/>
    </xf>
    <xf numFmtId="0" fontId="18" fillId="50" borderId="16" xfId="45" applyFont="1" applyFill="1" applyBorder="1" applyAlignment="1" applyProtection="1">
      <alignment horizontal="center" vertical="center" wrapText="1"/>
      <protection/>
    </xf>
    <xf numFmtId="0" fontId="22" fillId="49" borderId="21" xfId="0" applyFont="1" applyFill="1" applyBorder="1" applyAlignment="1">
      <alignment horizontal="center" vertical="center" wrapText="1"/>
    </xf>
    <xf numFmtId="0" fontId="22" fillId="49" borderId="22" xfId="0" applyFont="1" applyFill="1" applyBorder="1" applyAlignment="1">
      <alignment horizontal="center" vertical="center" wrapText="1"/>
    </xf>
    <xf numFmtId="0" fontId="18" fillId="49" borderId="21" xfId="0" applyFont="1" applyFill="1" applyBorder="1" applyAlignment="1">
      <alignment horizontal="center" vertical="center" wrapText="1"/>
    </xf>
    <xf numFmtId="0" fontId="18" fillId="49" borderId="22" xfId="0" applyFont="1" applyFill="1" applyBorder="1" applyAlignment="1">
      <alignment horizontal="center" vertical="center" wrapText="1"/>
    </xf>
    <xf numFmtId="0" fontId="18" fillId="49" borderId="62" xfId="0" applyFont="1" applyFill="1" applyBorder="1" applyAlignment="1">
      <alignment horizontal="center" vertical="center" wrapText="1"/>
    </xf>
    <xf numFmtId="0" fontId="18" fillId="67" borderId="17" xfId="45" applyFont="1" applyFill="1" applyBorder="1" applyAlignment="1" applyProtection="1">
      <alignment horizontal="center" vertical="center" wrapText="1"/>
      <protection/>
    </xf>
    <xf numFmtId="0" fontId="18" fillId="67" borderId="13" xfId="45" applyFont="1" applyFill="1" applyBorder="1" applyAlignment="1" applyProtection="1">
      <alignment horizontal="center" vertical="center" wrapText="1"/>
      <protection/>
    </xf>
    <xf numFmtId="0" fontId="18" fillId="67" borderId="16" xfId="45" applyFont="1" applyFill="1" applyBorder="1" applyAlignment="1" applyProtection="1">
      <alignment horizontal="center" vertical="center" wrapText="1"/>
      <protection/>
    </xf>
    <xf numFmtId="0" fontId="17" fillId="44" borderId="41" xfId="0" applyFont="1" applyFill="1" applyBorder="1" applyAlignment="1">
      <alignment horizontal="center" vertical="center" wrapText="1"/>
    </xf>
    <xf numFmtId="0" fontId="18" fillId="39" borderId="160" xfId="61" applyFont="1" applyFill="1" applyBorder="1" applyAlignment="1" applyProtection="1">
      <alignment horizontal="center" vertical="center" wrapText="1"/>
      <protection hidden="1"/>
    </xf>
    <xf numFmtId="0" fontId="17" fillId="44" borderId="21" xfId="0" applyFont="1" applyFill="1" applyBorder="1" applyAlignment="1" applyProtection="1">
      <alignment horizontal="center" vertical="center" wrapText="1"/>
      <protection/>
    </xf>
    <xf numFmtId="0" fontId="17" fillId="44" borderId="22" xfId="0" applyFont="1" applyFill="1" applyBorder="1" applyAlignment="1" applyProtection="1">
      <alignment horizontal="center" vertical="center" wrapText="1"/>
      <protection/>
    </xf>
    <xf numFmtId="0" fontId="17" fillId="44" borderId="62" xfId="0" applyFont="1" applyFill="1" applyBorder="1" applyAlignment="1" applyProtection="1">
      <alignment horizontal="center" vertical="center" wrapText="1"/>
      <protection/>
    </xf>
    <xf numFmtId="0" fontId="18" fillId="46" borderId="21" xfId="62" applyFont="1" applyFill="1" applyBorder="1" applyAlignment="1" applyProtection="1">
      <alignment horizontal="center" vertical="center" wrapText="1"/>
      <protection hidden="1"/>
    </xf>
    <xf numFmtId="0" fontId="18" fillId="46" borderId="22" xfId="62" applyFont="1" applyFill="1" applyBorder="1" applyAlignment="1" applyProtection="1">
      <alignment horizontal="center" vertical="center" wrapText="1"/>
      <protection hidden="1"/>
    </xf>
    <xf numFmtId="0" fontId="18" fillId="46" borderId="62" xfId="62" applyFont="1" applyFill="1" applyBorder="1" applyAlignment="1" applyProtection="1">
      <alignment horizontal="center" vertical="center" wrapText="1"/>
      <protection hidden="1"/>
    </xf>
    <xf numFmtId="0" fontId="22" fillId="49" borderId="110" xfId="0" applyFont="1" applyFill="1" applyBorder="1" applyAlignment="1" applyProtection="1">
      <alignment horizontal="center" vertical="center" wrapText="1"/>
      <protection/>
    </xf>
    <xf numFmtId="0" fontId="22" fillId="49" borderId="151" xfId="0" applyFont="1" applyFill="1" applyBorder="1" applyAlignment="1" applyProtection="1">
      <alignment horizontal="center" vertical="center" wrapText="1"/>
      <protection/>
    </xf>
    <xf numFmtId="0" fontId="22" fillId="49" borderId="107" xfId="0" applyFont="1" applyFill="1" applyBorder="1" applyAlignment="1" applyProtection="1">
      <alignment horizontal="center" vertical="center" wrapText="1"/>
      <protection/>
    </xf>
    <xf numFmtId="0" fontId="22" fillId="43" borderId="21" xfId="0" applyFont="1" applyFill="1" applyBorder="1" applyAlignment="1" applyProtection="1">
      <alignment horizontal="center" vertical="center" wrapText="1"/>
      <protection/>
    </xf>
    <xf numFmtId="0" fontId="22" fillId="43" borderId="22" xfId="0" applyFont="1" applyFill="1" applyBorder="1" applyAlignment="1" applyProtection="1">
      <alignment horizontal="center" vertical="center" wrapText="1"/>
      <protection/>
    </xf>
    <xf numFmtId="0" fontId="18" fillId="43" borderId="21" xfId="0" applyFont="1" applyFill="1" applyBorder="1" applyAlignment="1" applyProtection="1">
      <alignment horizontal="center" vertical="center" wrapText="1"/>
      <protection/>
    </xf>
    <xf numFmtId="0" fontId="18" fillId="43" borderId="22" xfId="0" applyFont="1" applyFill="1" applyBorder="1" applyAlignment="1" applyProtection="1">
      <alignment horizontal="center" vertical="center" wrapText="1"/>
      <protection/>
    </xf>
    <xf numFmtId="0" fontId="18" fillId="43" borderId="56" xfId="0" applyFont="1" applyFill="1" applyBorder="1" applyAlignment="1" applyProtection="1">
      <alignment horizontal="center" vertical="center" wrapText="1"/>
      <protection/>
    </xf>
    <xf numFmtId="0" fontId="18" fillId="43" borderId="0" xfId="0" applyFont="1" applyFill="1" applyBorder="1" applyAlignment="1" applyProtection="1">
      <alignment horizontal="center" vertical="center" wrapText="1"/>
      <protection/>
    </xf>
    <xf numFmtId="0" fontId="18" fillId="36" borderId="54" xfId="62" applyFont="1" applyFill="1" applyBorder="1" applyAlignment="1" applyProtection="1">
      <alignment horizontal="center" vertical="center" wrapText="1"/>
      <protection hidden="1"/>
    </xf>
    <xf numFmtId="0" fontId="18" fillId="36" borderId="90" xfId="62" applyFont="1" applyFill="1" applyBorder="1" applyAlignment="1" applyProtection="1">
      <alignment horizontal="center" vertical="center" wrapText="1"/>
      <protection hidden="1"/>
    </xf>
    <xf numFmtId="0" fontId="18" fillId="36" borderId="63" xfId="62" applyFont="1" applyFill="1" applyBorder="1" applyAlignment="1" applyProtection="1">
      <alignment horizontal="center" vertical="center" wrapText="1"/>
      <protection hidden="1"/>
    </xf>
    <xf numFmtId="0" fontId="24" fillId="49" borderId="110" xfId="0" applyFont="1" applyFill="1" applyBorder="1" applyAlignment="1">
      <alignment horizontal="center" vertical="center" wrapText="1"/>
    </xf>
    <xf numFmtId="0" fontId="24" fillId="49" borderId="151" xfId="0" applyFont="1" applyFill="1" applyBorder="1" applyAlignment="1">
      <alignment horizontal="center" vertical="center" wrapText="1"/>
    </xf>
    <xf numFmtId="0" fontId="24" fillId="49" borderId="107" xfId="0" applyFont="1" applyFill="1" applyBorder="1" applyAlignment="1">
      <alignment horizontal="center" vertical="center" wrapText="1"/>
    </xf>
    <xf numFmtId="0" fontId="18" fillId="39" borderId="134" xfId="62" applyFont="1" applyFill="1" applyBorder="1" applyAlignment="1" applyProtection="1">
      <alignment horizontal="center" vertical="center" wrapText="1"/>
      <protection hidden="1"/>
    </xf>
    <xf numFmtId="0" fontId="18" fillId="39" borderId="132" xfId="62" applyFont="1" applyFill="1" applyBorder="1" applyAlignment="1" applyProtection="1">
      <alignment horizontal="center" vertical="center" wrapText="1"/>
      <protection hidden="1"/>
    </xf>
    <xf numFmtId="0" fontId="22" fillId="39" borderId="28" xfId="62" applyFont="1" applyFill="1" applyBorder="1" applyAlignment="1" applyProtection="1">
      <alignment horizontal="center" vertical="center" wrapText="1"/>
      <protection hidden="1"/>
    </xf>
    <xf numFmtId="0" fontId="18" fillId="39" borderId="28" xfId="62" applyFont="1" applyFill="1" applyBorder="1" applyAlignment="1" applyProtection="1">
      <alignment horizontal="center" vertical="center" wrapText="1"/>
      <protection hidden="1"/>
    </xf>
    <xf numFmtId="0" fontId="0" fillId="0" borderId="53" xfId="0" applyBorder="1" applyAlignment="1">
      <alignment horizontal="center" vertical="center"/>
    </xf>
    <xf numFmtId="0" fontId="0" fillId="0" borderId="56" xfId="0" applyBorder="1" applyAlignment="1">
      <alignment horizontal="center" vertical="center"/>
    </xf>
    <xf numFmtId="0" fontId="0" fillId="0" borderId="61" xfId="0" applyBorder="1" applyAlignment="1">
      <alignment horizontal="center" vertical="center"/>
    </xf>
    <xf numFmtId="0" fontId="25" fillId="44" borderId="10" xfId="0" applyFont="1" applyFill="1" applyBorder="1" applyAlignment="1">
      <alignment horizontal="center" vertical="center" wrapText="1"/>
    </xf>
    <xf numFmtId="0" fontId="25" fillId="44" borderId="53" xfId="0" applyFont="1" applyFill="1" applyBorder="1" applyAlignment="1">
      <alignment horizontal="center" vertical="center" wrapText="1"/>
    </xf>
    <xf numFmtId="0" fontId="25" fillId="44" borderId="56" xfId="0" applyFont="1" applyFill="1" applyBorder="1" applyAlignment="1">
      <alignment horizontal="center" vertical="center" wrapText="1"/>
    </xf>
    <xf numFmtId="0" fontId="25" fillId="44" borderId="61" xfId="0" applyFont="1" applyFill="1" applyBorder="1" applyAlignment="1">
      <alignment horizontal="center" vertical="center" wrapText="1"/>
    </xf>
    <xf numFmtId="0" fontId="27" fillId="0" borderId="88" xfId="0" applyFont="1" applyBorder="1" applyAlignment="1">
      <alignment horizontal="center" vertical="center"/>
    </xf>
    <xf numFmtId="0" fontId="27" fillId="0" borderId="55" xfId="0" applyFont="1" applyBorder="1" applyAlignment="1">
      <alignment horizontal="center" vertical="center"/>
    </xf>
    <xf numFmtId="0" fontId="27" fillId="0" borderId="53" xfId="0" applyFont="1" applyBorder="1" applyAlignment="1">
      <alignment horizontal="center" vertical="center"/>
    </xf>
    <xf numFmtId="0" fontId="27" fillId="0" borderId="56" xfId="0" applyFont="1" applyBorder="1" applyAlignment="1">
      <alignment horizontal="center" vertical="center"/>
    </xf>
    <xf numFmtId="0" fontId="30" fillId="43" borderId="110" xfId="0" applyFont="1" applyFill="1" applyBorder="1" applyAlignment="1">
      <alignment horizontal="center" vertical="center" wrapText="1"/>
    </xf>
    <xf numFmtId="0" fontId="30" fillId="43" borderId="151" xfId="0" applyFont="1" applyFill="1" applyBorder="1" applyAlignment="1">
      <alignment horizontal="center" vertical="center" wrapText="1"/>
    </xf>
    <xf numFmtId="0" fontId="30" fillId="43" borderId="107" xfId="0" applyFont="1" applyFill="1" applyBorder="1" applyAlignment="1">
      <alignment horizontal="center" vertical="center" wrapText="1"/>
    </xf>
    <xf numFmtId="0" fontId="26" fillId="44" borderId="88" xfId="0" applyFont="1" applyFill="1" applyBorder="1" applyAlignment="1">
      <alignment horizontal="center" vertical="center" wrapText="1"/>
    </xf>
    <xf numFmtId="0" fontId="26" fillId="44" borderId="55" xfId="0" applyFont="1" applyFill="1" applyBorder="1" applyAlignment="1">
      <alignment horizontal="center" vertical="center" wrapText="1"/>
    </xf>
    <xf numFmtId="0" fontId="26" fillId="44" borderId="0" xfId="0" applyFont="1" applyFill="1" applyBorder="1" applyAlignment="1">
      <alignment horizontal="center" vertical="center" wrapText="1"/>
    </xf>
    <xf numFmtId="0" fontId="26" fillId="44" borderId="10" xfId="0" applyFont="1" applyFill="1" applyBorder="1" applyAlignment="1">
      <alignment horizontal="center" vertical="center" wrapText="1"/>
    </xf>
    <xf numFmtId="0" fontId="18" fillId="39" borderId="136" xfId="62" applyFont="1" applyFill="1" applyBorder="1" applyAlignment="1" applyProtection="1">
      <alignment horizontal="center" vertical="center" wrapText="1"/>
      <protection hidden="1"/>
    </xf>
    <xf numFmtId="0" fontId="18" fillId="0" borderId="54" xfId="62" applyFont="1" applyFill="1" applyBorder="1" applyAlignment="1" applyProtection="1">
      <alignment horizontal="center" vertical="center" wrapText="1"/>
      <protection hidden="1"/>
    </xf>
    <xf numFmtId="0" fontId="18" fillId="0" borderId="90" xfId="62" applyFont="1" applyFill="1" applyBorder="1" applyAlignment="1" applyProtection="1">
      <alignment horizontal="center" vertical="center" wrapText="1"/>
      <protection hidden="1"/>
    </xf>
    <xf numFmtId="0" fontId="18" fillId="0" borderId="63" xfId="62" applyFont="1" applyFill="1" applyBorder="1" applyAlignment="1" applyProtection="1">
      <alignment horizontal="center" vertical="center" wrapText="1"/>
      <protection hidden="1"/>
    </xf>
    <xf numFmtId="0" fontId="22" fillId="43" borderId="56" xfId="0" applyFont="1" applyFill="1" applyBorder="1" applyAlignment="1" applyProtection="1">
      <alignment horizontal="center" vertical="center" wrapText="1"/>
      <protection/>
    </xf>
    <xf numFmtId="171" fontId="6" fillId="36" borderId="13" xfId="55" applyNumberFormat="1" applyFont="1" applyFill="1" applyBorder="1" applyAlignment="1" applyProtection="1">
      <alignment horizontal="center" vertical="center" wrapText="1"/>
      <protection hidden="1"/>
    </xf>
    <xf numFmtId="0" fontId="18" fillId="39" borderId="27" xfId="62" applyFont="1" applyFill="1" applyBorder="1" applyAlignment="1" applyProtection="1">
      <alignment horizontal="center" vertical="center" wrapText="1"/>
      <protection hidden="1"/>
    </xf>
    <xf numFmtId="164" fontId="17" fillId="40" borderId="55" xfId="45" applyNumberFormat="1" applyFont="1" applyFill="1" applyBorder="1" applyAlignment="1" applyProtection="1">
      <alignment horizontal="center" vertical="center" wrapText="1"/>
      <protection/>
    </xf>
    <xf numFmtId="164" fontId="17" fillId="40" borderId="60" xfId="45" applyNumberFormat="1" applyFont="1" applyFill="1" applyBorder="1" applyAlignment="1" applyProtection="1">
      <alignment horizontal="center" vertical="center" wrapText="1"/>
      <protection/>
    </xf>
    <xf numFmtId="164" fontId="17" fillId="40" borderId="56" xfId="45" applyNumberFormat="1" applyFont="1" applyFill="1" applyBorder="1" applyAlignment="1" applyProtection="1">
      <alignment horizontal="center" vertical="center" wrapText="1"/>
      <protection/>
    </xf>
    <xf numFmtId="164" fontId="17" fillId="40" borderId="61" xfId="45" applyNumberFormat="1" applyFont="1" applyFill="1" applyBorder="1" applyAlignment="1" applyProtection="1">
      <alignment horizontal="center" vertical="center" wrapText="1"/>
      <protection/>
    </xf>
    <xf numFmtId="0" fontId="30" fillId="43" borderId="21" xfId="0" applyFont="1" applyFill="1" applyBorder="1" applyAlignment="1">
      <alignment horizontal="center" vertical="center" wrapText="1"/>
    </xf>
    <xf numFmtId="0" fontId="30" fillId="43" borderId="22" xfId="0" applyFont="1" applyFill="1" applyBorder="1" applyAlignment="1">
      <alignment horizontal="center" vertical="center" wrapText="1"/>
    </xf>
    <xf numFmtId="0" fontId="22" fillId="36" borderId="54" xfId="0" applyFont="1" applyFill="1" applyBorder="1" applyAlignment="1" applyProtection="1">
      <alignment horizontal="center" vertical="center" wrapText="1"/>
      <protection/>
    </xf>
    <xf numFmtId="0" fontId="22" fillId="36" borderId="90" xfId="0" applyFont="1" applyFill="1" applyBorder="1" applyAlignment="1" applyProtection="1">
      <alignment horizontal="center" vertical="center" wrapText="1"/>
      <protection/>
    </xf>
    <xf numFmtId="0" fontId="22" fillId="36" borderId="63" xfId="0" applyFont="1" applyFill="1" applyBorder="1" applyAlignment="1" applyProtection="1">
      <alignment horizontal="center" vertical="center" wrapText="1"/>
      <protection/>
    </xf>
    <xf numFmtId="0" fontId="22" fillId="49" borderId="21" xfId="0" applyFont="1" applyFill="1" applyBorder="1" applyAlignment="1" applyProtection="1">
      <alignment horizontal="center" vertical="center" wrapText="1"/>
      <protection/>
    </xf>
    <xf numFmtId="0" fontId="22" fillId="49" borderId="22" xfId="0" applyFont="1" applyFill="1" applyBorder="1" applyAlignment="1" applyProtection="1">
      <alignment horizontal="center" vertical="center" wrapText="1"/>
      <protection/>
    </xf>
    <xf numFmtId="0" fontId="18" fillId="49" borderId="21" xfId="0" applyFont="1" applyFill="1" applyBorder="1" applyAlignment="1" applyProtection="1">
      <alignment horizontal="center" vertical="center" wrapText="1"/>
      <protection/>
    </xf>
    <xf numFmtId="0" fontId="18" fillId="49" borderId="22" xfId="0" applyFont="1" applyFill="1" applyBorder="1" applyAlignment="1" applyProtection="1">
      <alignment horizontal="center" vertical="center" wrapText="1"/>
      <protection/>
    </xf>
    <xf numFmtId="0" fontId="18" fillId="49" borderId="62" xfId="0" applyFont="1" applyFill="1" applyBorder="1" applyAlignment="1" applyProtection="1">
      <alignment horizontal="center" vertical="center" wrapText="1"/>
      <protection/>
    </xf>
    <xf numFmtId="0" fontId="17" fillId="44" borderId="88" xfId="0" applyFont="1" applyFill="1" applyBorder="1" applyAlignment="1" applyProtection="1">
      <alignment horizontal="center" vertical="center" wrapText="1"/>
      <protection/>
    </xf>
    <xf numFmtId="0" fontId="17" fillId="44" borderId="55" xfId="0" applyFont="1" applyFill="1" applyBorder="1" applyAlignment="1" applyProtection="1">
      <alignment horizontal="center" vertical="center" wrapText="1"/>
      <protection/>
    </xf>
    <xf numFmtId="0" fontId="17" fillId="44" borderId="0" xfId="0" applyFont="1" applyFill="1" applyBorder="1" applyAlignment="1" applyProtection="1">
      <alignment horizontal="center" vertical="center" wrapText="1"/>
      <protection/>
    </xf>
    <xf numFmtId="0" fontId="17" fillId="44" borderId="10" xfId="0" applyFont="1" applyFill="1" applyBorder="1" applyAlignment="1" applyProtection="1">
      <alignment horizontal="center" vertical="center" wrapText="1"/>
      <protection/>
    </xf>
    <xf numFmtId="164" fontId="3" fillId="40" borderId="0" xfId="45" applyNumberFormat="1" applyFont="1" applyFill="1" applyBorder="1" applyAlignment="1" applyProtection="1">
      <alignment horizontal="center" vertical="center" wrapText="1"/>
      <protection/>
    </xf>
    <xf numFmtId="164" fontId="3" fillId="40" borderId="33" xfId="45" applyNumberFormat="1" applyFont="1" applyFill="1" applyBorder="1" applyAlignment="1" applyProtection="1">
      <alignment horizontal="center" vertical="center" wrapText="1"/>
      <protection/>
    </xf>
    <xf numFmtId="164" fontId="3" fillId="40" borderId="18" xfId="45" applyNumberFormat="1" applyFont="1" applyFill="1" applyBorder="1" applyAlignment="1" applyProtection="1">
      <alignment horizontal="center" vertical="center" wrapText="1"/>
      <protection/>
    </xf>
    <xf numFmtId="164" fontId="3" fillId="40" borderId="119" xfId="45" applyNumberFormat="1" applyFont="1" applyFill="1" applyBorder="1" applyAlignment="1" applyProtection="1">
      <alignment horizontal="center" vertical="center" wrapText="1"/>
      <protection/>
    </xf>
    <xf numFmtId="164" fontId="3" fillId="40" borderId="57" xfId="45" applyNumberFormat="1" applyFont="1" applyFill="1" applyBorder="1" applyAlignment="1" applyProtection="1">
      <alignment horizontal="center" vertical="center" wrapText="1"/>
      <protection/>
    </xf>
    <xf numFmtId="164" fontId="3" fillId="40" borderId="25" xfId="45" applyNumberFormat="1" applyFont="1" applyFill="1" applyBorder="1" applyAlignment="1" applyProtection="1">
      <alignment horizontal="center" vertical="center" wrapText="1"/>
      <protection/>
    </xf>
    <xf numFmtId="0" fontId="17" fillId="44" borderId="11" xfId="0" applyFont="1" applyFill="1" applyBorder="1" applyAlignment="1" applyProtection="1">
      <alignment horizontal="center" vertical="center" wrapText="1"/>
      <protection/>
    </xf>
    <xf numFmtId="0" fontId="17" fillId="44" borderId="53" xfId="0" applyFont="1" applyFill="1" applyBorder="1" applyAlignment="1" applyProtection="1">
      <alignment horizontal="center" vertical="center" wrapText="1"/>
      <protection/>
    </xf>
    <xf numFmtId="0" fontId="17" fillId="44" borderId="56" xfId="0" applyFont="1" applyFill="1" applyBorder="1" applyAlignment="1" applyProtection="1">
      <alignment horizontal="center" vertical="center" wrapText="1"/>
      <protection/>
    </xf>
    <xf numFmtId="0" fontId="17" fillId="44" borderId="61" xfId="0" applyFont="1" applyFill="1" applyBorder="1" applyAlignment="1" applyProtection="1">
      <alignment horizontal="center" vertical="center" wrapText="1"/>
      <protection/>
    </xf>
    <xf numFmtId="0" fontId="19" fillId="0" borderId="88" xfId="0" applyFont="1" applyBorder="1" applyAlignment="1" applyProtection="1">
      <alignment horizontal="center" vertical="center"/>
      <protection/>
    </xf>
    <xf numFmtId="0" fontId="19" fillId="0" borderId="55" xfId="0" applyFont="1" applyBorder="1" applyAlignment="1" applyProtection="1">
      <alignment horizontal="center" vertical="center"/>
      <protection/>
    </xf>
    <xf numFmtId="0" fontId="19" fillId="0" borderId="60" xfId="0" applyFont="1" applyBorder="1" applyAlignment="1" applyProtection="1">
      <alignment horizontal="center" vertical="center"/>
      <protection/>
    </xf>
    <xf numFmtId="0" fontId="19" fillId="0" borderId="11"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19" fillId="0" borderId="53" xfId="0" applyFont="1" applyBorder="1" applyAlignment="1" applyProtection="1">
      <alignment horizontal="center" vertical="center"/>
      <protection/>
    </xf>
    <xf numFmtId="0" fontId="19" fillId="0" borderId="56" xfId="0" applyFont="1" applyBorder="1" applyAlignment="1" applyProtection="1">
      <alignment horizontal="center" vertical="center"/>
      <protection/>
    </xf>
    <xf numFmtId="0" fontId="19" fillId="0" borderId="61" xfId="0" applyFont="1" applyBorder="1" applyAlignment="1" applyProtection="1">
      <alignment horizontal="center" vertical="center"/>
      <protection/>
    </xf>
    <xf numFmtId="0" fontId="2" fillId="0" borderId="99" xfId="65" applyFont="1" applyBorder="1" applyAlignment="1" applyProtection="1">
      <alignment horizontal="center" vertical="center" wrapText="1"/>
      <protection/>
    </xf>
    <xf numFmtId="0" fontId="2" fillId="0" borderId="42" xfId="65" applyFont="1" applyBorder="1" applyAlignment="1" applyProtection="1">
      <alignment horizontal="center" vertical="center"/>
      <protection/>
    </xf>
    <xf numFmtId="0" fontId="2" fillId="0" borderId="17" xfId="65" applyFont="1" applyBorder="1" applyAlignment="1" applyProtection="1">
      <alignment horizontal="center" vertical="center"/>
      <protection/>
    </xf>
    <xf numFmtId="0" fontId="2" fillId="0" borderId="13" xfId="65" applyFont="1" applyBorder="1" applyAlignment="1" applyProtection="1">
      <alignment horizontal="center" vertical="center"/>
      <protection/>
    </xf>
    <xf numFmtId="0" fontId="2" fillId="0" borderId="18" xfId="65" applyFont="1" applyBorder="1" applyAlignment="1" applyProtection="1">
      <alignment horizontal="center" vertical="center"/>
      <protection/>
    </xf>
    <xf numFmtId="0" fontId="2" fillId="0" borderId="19" xfId="65" applyFont="1" applyBorder="1" applyAlignment="1" applyProtection="1">
      <alignment horizontal="center" vertical="center"/>
      <protection/>
    </xf>
    <xf numFmtId="0" fontId="2" fillId="0" borderId="43" xfId="65" applyFont="1" applyBorder="1" applyAlignment="1" applyProtection="1">
      <alignment horizontal="center" vertical="center"/>
      <protection/>
    </xf>
    <xf numFmtId="0" fontId="2" fillId="0" borderId="16" xfId="65" applyFont="1" applyBorder="1" applyAlignment="1" applyProtection="1">
      <alignment horizontal="center" vertical="center"/>
      <protection/>
    </xf>
    <xf numFmtId="0" fontId="2" fillId="0" borderId="20" xfId="65" applyFont="1" applyBorder="1" applyAlignment="1" applyProtection="1">
      <alignment horizontal="center" vertical="center"/>
      <protection/>
    </xf>
    <xf numFmtId="0" fontId="22" fillId="0" borderId="88" xfId="0" applyFont="1" applyBorder="1" applyAlignment="1" applyProtection="1">
      <alignment horizontal="center" vertical="center"/>
      <protection/>
    </xf>
    <xf numFmtId="0" fontId="22" fillId="0" borderId="55" xfId="0" applyFont="1" applyBorder="1" applyAlignment="1" applyProtection="1">
      <alignment horizontal="center" vertical="center"/>
      <protection/>
    </xf>
    <xf numFmtId="0" fontId="22" fillId="0" borderId="60" xfId="0" applyFont="1" applyBorder="1" applyAlignment="1" applyProtection="1">
      <alignment horizontal="center" vertical="center"/>
      <protection/>
    </xf>
    <xf numFmtId="0" fontId="22" fillId="0" borderId="53" xfId="0" applyFont="1" applyBorder="1" applyAlignment="1" applyProtection="1">
      <alignment horizontal="center" vertical="center"/>
      <protection/>
    </xf>
    <xf numFmtId="0" fontId="22" fillId="0" borderId="56" xfId="0" applyFont="1" applyBorder="1" applyAlignment="1" applyProtection="1">
      <alignment horizontal="center" vertical="center"/>
      <protection/>
    </xf>
    <xf numFmtId="0" fontId="22" fillId="0" borderId="61" xfId="0" applyFont="1" applyBorder="1" applyAlignment="1" applyProtection="1">
      <alignment horizontal="center" vertical="center"/>
      <protection/>
    </xf>
    <xf numFmtId="0" fontId="30" fillId="43" borderId="41" xfId="0" applyFont="1" applyFill="1" applyBorder="1" applyAlignment="1" applyProtection="1">
      <alignment horizontal="center" vertical="center" wrapText="1"/>
      <protection/>
    </xf>
    <xf numFmtId="0" fontId="23" fillId="43" borderId="21" xfId="0" applyFont="1" applyFill="1" applyBorder="1" applyAlignment="1" applyProtection="1">
      <alignment horizontal="center" vertical="center" wrapText="1"/>
      <protection/>
    </xf>
    <xf numFmtId="0" fontId="23" fillId="43" borderId="22" xfId="0" applyFont="1" applyFill="1" applyBorder="1" applyAlignment="1" applyProtection="1">
      <alignment horizontal="center" vertical="center" wrapText="1"/>
      <protection/>
    </xf>
    <xf numFmtId="0" fontId="23" fillId="43" borderId="62" xfId="0" applyFont="1" applyFill="1" applyBorder="1" applyAlignment="1" applyProtection="1">
      <alignment horizontal="center" vertical="center" wrapText="1"/>
      <protection/>
    </xf>
    <xf numFmtId="0" fontId="5" fillId="50" borderId="13" xfId="45" applyFont="1" applyFill="1" applyBorder="1" applyAlignment="1" applyProtection="1">
      <alignment horizontal="center" vertical="center" wrapText="1"/>
      <protection/>
    </xf>
    <xf numFmtId="0" fontId="5" fillId="50" borderId="16" xfId="45" applyFont="1" applyFill="1" applyBorder="1" applyAlignment="1" applyProtection="1">
      <alignment horizontal="center" vertical="center" wrapText="1"/>
      <protection/>
    </xf>
    <xf numFmtId="0" fontId="5" fillId="67" borderId="13" xfId="45" applyFont="1" applyFill="1" applyBorder="1" applyAlignment="1" applyProtection="1">
      <alignment horizontal="center" vertical="center" wrapText="1"/>
      <protection/>
    </xf>
    <xf numFmtId="0" fontId="5" fillId="67" borderId="16" xfId="45" applyFont="1" applyFill="1" applyBorder="1" applyAlignment="1" applyProtection="1">
      <alignment horizontal="center" vertical="center" wrapText="1"/>
      <protection/>
    </xf>
    <xf numFmtId="0" fontId="18" fillId="39" borderId="88" xfId="61" applyFont="1" applyFill="1" applyBorder="1" applyAlignment="1" applyProtection="1">
      <alignment horizontal="center" vertical="center" wrapText="1"/>
      <protection hidden="1"/>
    </xf>
    <xf numFmtId="0" fontId="18" fillId="39" borderId="11" xfId="61" applyFont="1" applyFill="1" applyBorder="1" applyAlignment="1" applyProtection="1">
      <alignment horizontal="center" vertical="center" wrapText="1"/>
      <protection hidden="1"/>
    </xf>
    <xf numFmtId="0" fontId="18" fillId="39" borderId="53" xfId="61" applyFont="1" applyFill="1" applyBorder="1" applyAlignment="1" applyProtection="1">
      <alignment horizontal="center" vertical="center" wrapText="1"/>
      <protection hidden="1"/>
    </xf>
    <xf numFmtId="0" fontId="17" fillId="44" borderId="41" xfId="0" applyFont="1" applyFill="1" applyBorder="1" applyAlignment="1" applyProtection="1">
      <alignment horizontal="center" vertical="center" wrapText="1"/>
      <protection/>
    </xf>
    <xf numFmtId="0" fontId="42" fillId="0" borderId="42" xfId="65" applyFont="1" applyBorder="1" applyAlignment="1" applyProtection="1">
      <alignment horizontal="center" vertical="center"/>
      <protection/>
    </xf>
    <xf numFmtId="0" fontId="42" fillId="0" borderId="155" xfId="65" applyFont="1" applyBorder="1" applyAlignment="1" applyProtection="1">
      <alignment horizontal="center" vertical="center"/>
      <protection/>
    </xf>
    <xf numFmtId="0" fontId="42" fillId="0" borderId="14" xfId="65" applyFont="1" applyBorder="1" applyAlignment="1" applyProtection="1">
      <alignment horizontal="center" vertical="center"/>
      <protection/>
    </xf>
    <xf numFmtId="0" fontId="42" fillId="0" borderId="19" xfId="65" applyFont="1" applyBorder="1" applyAlignment="1" applyProtection="1">
      <alignment horizontal="center" vertical="center"/>
      <protection/>
    </xf>
    <xf numFmtId="0" fontId="42" fillId="0" borderId="137" xfId="65" applyFont="1" applyBorder="1" applyAlignment="1" applyProtection="1">
      <alignment horizontal="center" vertical="center"/>
      <protection/>
    </xf>
    <xf numFmtId="0" fontId="50" fillId="0" borderId="88" xfId="0" applyFont="1" applyBorder="1" applyAlignment="1" applyProtection="1">
      <alignment horizontal="center" vertical="center"/>
      <protection/>
    </xf>
    <xf numFmtId="0" fontId="50" fillId="0" borderId="55" xfId="0" applyFont="1" applyBorder="1" applyAlignment="1" applyProtection="1">
      <alignment horizontal="center" vertical="center"/>
      <protection/>
    </xf>
    <xf numFmtId="0" fontId="50" fillId="0" borderId="53" xfId="0" applyFont="1" applyBorder="1" applyAlignment="1" applyProtection="1">
      <alignment horizontal="center" vertical="center"/>
      <protection/>
    </xf>
    <xf numFmtId="0" fontId="50" fillId="0" borderId="56" xfId="0" applyFont="1" applyBorder="1" applyAlignment="1" applyProtection="1">
      <alignment horizontal="center" vertical="center"/>
      <protection/>
    </xf>
    <xf numFmtId="0" fontId="47" fillId="0" borderId="88" xfId="0" applyFont="1" applyBorder="1" applyAlignment="1" applyProtection="1">
      <alignment horizontal="center" vertical="center"/>
      <protection/>
    </xf>
    <xf numFmtId="0" fontId="47" fillId="0" borderId="55" xfId="0" applyFont="1" applyBorder="1" applyAlignment="1" applyProtection="1">
      <alignment horizontal="center" vertical="center"/>
      <protection/>
    </xf>
    <xf numFmtId="0" fontId="47" fillId="0" borderId="60" xfId="0" applyFont="1" applyBorder="1" applyAlignment="1" applyProtection="1">
      <alignment horizontal="center" vertical="center"/>
      <protection/>
    </xf>
    <xf numFmtId="0" fontId="47" fillId="0" borderId="11" xfId="0" applyFont="1" applyBorder="1" applyAlignment="1" applyProtection="1">
      <alignment horizontal="center" vertical="center"/>
      <protection/>
    </xf>
    <xf numFmtId="0" fontId="47" fillId="0" borderId="0" xfId="0" applyFont="1" applyBorder="1" applyAlignment="1" applyProtection="1">
      <alignment horizontal="center" vertical="center"/>
      <protection/>
    </xf>
    <xf numFmtId="0" fontId="47" fillId="0" borderId="10" xfId="0" applyFont="1" applyBorder="1" applyAlignment="1" applyProtection="1">
      <alignment horizontal="center" vertical="center"/>
      <protection/>
    </xf>
    <xf numFmtId="0" fontId="47" fillId="0" borderId="53" xfId="0" applyFont="1" applyBorder="1" applyAlignment="1" applyProtection="1">
      <alignment horizontal="center" vertical="center"/>
      <protection/>
    </xf>
    <xf numFmtId="0" fontId="47" fillId="0" borderId="56" xfId="0" applyFont="1" applyBorder="1" applyAlignment="1" applyProtection="1">
      <alignment horizontal="center" vertical="center"/>
      <protection/>
    </xf>
    <xf numFmtId="0" fontId="47" fillId="0" borderId="61" xfId="0" applyFont="1" applyBorder="1" applyAlignment="1" applyProtection="1">
      <alignment horizontal="center" vertical="center"/>
      <protection/>
    </xf>
    <xf numFmtId="0" fontId="22" fillId="0" borderId="54" xfId="0" applyFont="1" applyFill="1" applyBorder="1" applyAlignment="1" applyProtection="1">
      <alignment horizontal="center" vertical="center"/>
      <protection locked="0"/>
    </xf>
    <xf numFmtId="0" fontId="22" fillId="0" borderId="90" xfId="0" applyFont="1" applyFill="1" applyBorder="1" applyAlignment="1" applyProtection="1">
      <alignment horizontal="center" vertical="center"/>
      <protection locked="0"/>
    </xf>
    <xf numFmtId="0" fontId="22" fillId="0" borderId="63" xfId="0" applyFont="1" applyFill="1" applyBorder="1" applyAlignment="1" applyProtection="1">
      <alignment horizontal="center" vertical="center"/>
      <protection locked="0"/>
    </xf>
    <xf numFmtId="0" fontId="42" fillId="0" borderId="99" xfId="65" applyFont="1" applyBorder="1" applyAlignment="1" applyProtection="1">
      <alignment horizontal="center" vertical="center" wrapText="1"/>
      <protection/>
    </xf>
    <xf numFmtId="0" fontId="42" fillId="0" borderId="17" xfId="65" applyFont="1" applyBorder="1" applyAlignment="1" applyProtection="1">
      <alignment horizontal="center" vertical="center"/>
      <protection/>
    </xf>
    <xf numFmtId="0" fontId="42" fillId="0" borderId="18" xfId="65" applyFont="1" applyBorder="1" applyAlignment="1" applyProtection="1">
      <alignment horizontal="center" vertical="center"/>
      <protection/>
    </xf>
    <xf numFmtId="0" fontId="50" fillId="44" borderId="88" xfId="0" applyFont="1" applyFill="1" applyBorder="1" applyAlignment="1" applyProtection="1">
      <alignment horizontal="center" vertical="center" wrapText="1"/>
      <protection/>
    </xf>
    <xf numFmtId="0" fontId="50" fillId="44" borderId="55" xfId="0" applyFont="1" applyFill="1" applyBorder="1" applyAlignment="1" applyProtection="1">
      <alignment horizontal="center" vertical="center" wrapText="1"/>
      <protection/>
    </xf>
    <xf numFmtId="0" fontId="50" fillId="44" borderId="0" xfId="0" applyFont="1" applyFill="1" applyBorder="1" applyAlignment="1" applyProtection="1">
      <alignment horizontal="center" vertical="center" wrapText="1"/>
      <protection/>
    </xf>
    <xf numFmtId="0" fontId="48" fillId="44" borderId="0" xfId="0" applyFont="1" applyFill="1" applyBorder="1" applyAlignment="1" applyProtection="1">
      <alignment horizontal="center" vertical="center" wrapText="1"/>
      <protection/>
    </xf>
    <xf numFmtId="0" fontId="50" fillId="44" borderId="10" xfId="0" applyFont="1" applyFill="1" applyBorder="1" applyAlignment="1" applyProtection="1">
      <alignment horizontal="center" vertical="center" wrapText="1"/>
      <protection/>
    </xf>
    <xf numFmtId="164" fontId="44" fillId="40" borderId="0" xfId="45" applyNumberFormat="1" applyFont="1" applyFill="1" applyBorder="1" applyAlignment="1" applyProtection="1">
      <alignment horizontal="center" vertical="center" wrapText="1"/>
      <protection/>
    </xf>
    <xf numFmtId="164" fontId="44" fillId="40" borderId="33" xfId="45" applyNumberFormat="1" applyFont="1" applyFill="1" applyBorder="1" applyAlignment="1" applyProtection="1">
      <alignment horizontal="center" vertical="center" wrapText="1"/>
      <protection/>
    </xf>
    <xf numFmtId="164" fontId="44" fillId="40" borderId="57" xfId="45" applyNumberFormat="1" applyFont="1" applyFill="1" applyBorder="1" applyAlignment="1" applyProtection="1">
      <alignment horizontal="center" vertical="center" wrapText="1"/>
      <protection/>
    </xf>
    <xf numFmtId="0" fontId="50" fillId="44" borderId="11" xfId="0" applyFont="1" applyFill="1" applyBorder="1" applyAlignment="1" applyProtection="1">
      <alignment horizontal="center" vertical="center" wrapText="1"/>
      <protection/>
    </xf>
    <xf numFmtId="0" fontId="50" fillId="44" borderId="53" xfId="0" applyFont="1" applyFill="1" applyBorder="1" applyAlignment="1" applyProtection="1">
      <alignment horizontal="center" vertical="center" wrapText="1"/>
      <protection/>
    </xf>
    <xf numFmtId="0" fontId="50" fillId="44" borderId="56" xfId="0" applyFont="1" applyFill="1" applyBorder="1" applyAlignment="1" applyProtection="1">
      <alignment horizontal="center" vertical="center" wrapText="1"/>
      <protection/>
    </xf>
    <xf numFmtId="0" fontId="48" fillId="44" borderId="56" xfId="0" applyFont="1" applyFill="1" applyBorder="1" applyAlignment="1" applyProtection="1">
      <alignment horizontal="center" vertical="center" wrapText="1"/>
      <protection/>
    </xf>
    <xf numFmtId="0" fontId="50" fillId="44" borderId="61" xfId="0" applyFont="1" applyFill="1" applyBorder="1" applyAlignment="1" applyProtection="1">
      <alignment horizontal="center" vertical="center" wrapText="1"/>
      <protection/>
    </xf>
    <xf numFmtId="0" fontId="58" fillId="43" borderId="41" xfId="0" applyFont="1" applyFill="1" applyBorder="1" applyAlignment="1" applyProtection="1">
      <alignment horizontal="center" vertical="center" wrapText="1"/>
      <protection/>
    </xf>
    <xf numFmtId="0" fontId="58" fillId="43" borderId="21" xfId="0" applyFont="1" applyFill="1" applyBorder="1" applyAlignment="1" applyProtection="1">
      <alignment horizontal="center" vertical="center" wrapText="1"/>
      <protection/>
    </xf>
    <xf numFmtId="0" fontId="58" fillId="43" borderId="22" xfId="0" applyFont="1" applyFill="1" applyBorder="1" applyAlignment="1" applyProtection="1">
      <alignment horizontal="center" vertical="center" wrapText="1"/>
      <protection/>
    </xf>
    <xf numFmtId="0" fontId="52" fillId="43" borderId="22" xfId="0" applyFont="1" applyFill="1" applyBorder="1" applyAlignment="1" applyProtection="1">
      <alignment horizontal="center" vertical="center" wrapText="1"/>
      <protection/>
    </xf>
    <xf numFmtId="0" fontId="58" fillId="43" borderId="62" xfId="0" applyFont="1" applyFill="1" applyBorder="1" applyAlignment="1" applyProtection="1">
      <alignment horizontal="center" vertical="center" wrapText="1"/>
      <protection/>
    </xf>
    <xf numFmtId="0" fontId="52" fillId="50" borderId="17" xfId="45" applyFont="1" applyFill="1" applyBorder="1" applyAlignment="1" applyProtection="1">
      <alignment horizontal="center" vertical="center" wrapText="1"/>
      <protection/>
    </xf>
    <xf numFmtId="0" fontId="52" fillId="50" borderId="13" xfId="45" applyFont="1" applyFill="1" applyBorder="1" applyAlignment="1" applyProtection="1">
      <alignment horizontal="center" vertical="center" wrapText="1"/>
      <protection/>
    </xf>
    <xf numFmtId="0" fontId="52" fillId="50" borderId="14" xfId="45" applyFont="1" applyFill="1" applyBorder="1" applyAlignment="1" applyProtection="1">
      <alignment horizontal="center" vertical="center" wrapText="1"/>
      <protection/>
    </xf>
    <xf numFmtId="0" fontId="50" fillId="49" borderId="21" xfId="0" applyFont="1" applyFill="1" applyBorder="1" applyAlignment="1" applyProtection="1">
      <alignment horizontal="center" vertical="center" wrapText="1"/>
      <protection/>
    </xf>
    <xf numFmtId="0" fontId="50" fillId="49" borderId="22" xfId="0" applyFont="1" applyFill="1" applyBorder="1" applyAlignment="1" applyProtection="1">
      <alignment horizontal="center" vertical="center" wrapText="1"/>
      <protection/>
    </xf>
    <xf numFmtId="0" fontId="54" fillId="49" borderId="22" xfId="0" applyFont="1" applyFill="1" applyBorder="1" applyAlignment="1" applyProtection="1">
      <alignment horizontal="center" vertical="center" wrapText="1"/>
      <protection/>
    </xf>
    <xf numFmtId="0" fontId="50" fillId="49" borderId="62" xfId="0" applyFont="1" applyFill="1" applyBorder="1" applyAlignment="1" applyProtection="1">
      <alignment horizontal="center" vertical="center" wrapText="1"/>
      <protection/>
    </xf>
    <xf numFmtId="0" fontId="46" fillId="67" borderId="14" xfId="45" applyFont="1" applyFill="1" applyBorder="1" applyAlignment="1" applyProtection="1">
      <alignment horizontal="center" vertical="center" wrapText="1"/>
      <protection/>
    </xf>
    <xf numFmtId="0" fontId="52" fillId="36" borderId="54" xfId="61" applyFont="1" applyFill="1" applyBorder="1" applyAlignment="1" applyProtection="1">
      <alignment horizontal="center" vertical="center" wrapText="1"/>
      <protection hidden="1"/>
    </xf>
    <xf numFmtId="0" fontId="52" fillId="36" borderId="90" xfId="61" applyFont="1" applyFill="1" applyBorder="1" applyAlignment="1" applyProtection="1">
      <alignment horizontal="center" vertical="center" wrapText="1"/>
      <protection hidden="1"/>
    </xf>
    <xf numFmtId="0" fontId="58" fillId="36" borderId="90" xfId="61" applyFont="1" applyFill="1" applyBorder="1" applyAlignment="1" applyProtection="1">
      <alignment horizontal="center" vertical="center" wrapText="1"/>
      <protection hidden="1"/>
    </xf>
    <xf numFmtId="0" fontId="58" fillId="36" borderId="63" xfId="61" applyFont="1" applyFill="1" applyBorder="1" applyAlignment="1" applyProtection="1">
      <alignment horizontal="center" vertical="center" wrapText="1"/>
      <protection hidden="1"/>
    </xf>
    <xf numFmtId="0" fontId="52" fillId="39" borderId="54" xfId="61" applyFont="1" applyFill="1" applyBorder="1" applyAlignment="1" applyProtection="1">
      <alignment horizontal="center" vertical="center" wrapText="1"/>
      <protection hidden="1"/>
    </xf>
    <xf numFmtId="0" fontId="52" fillId="39" borderId="90" xfId="61" applyFont="1" applyFill="1" applyBorder="1" applyAlignment="1" applyProtection="1">
      <alignment horizontal="center" vertical="center" wrapText="1"/>
      <protection hidden="1"/>
    </xf>
    <xf numFmtId="0" fontId="58" fillId="39" borderId="90" xfId="61" applyFont="1" applyFill="1" applyBorder="1" applyAlignment="1" applyProtection="1">
      <alignment horizontal="center" vertical="center" wrapText="1"/>
      <protection hidden="1"/>
    </xf>
    <xf numFmtId="0" fontId="58" fillId="39" borderId="63" xfId="61" applyFont="1" applyFill="1" applyBorder="1" applyAlignment="1" applyProtection="1">
      <alignment horizontal="center" vertical="center" wrapText="1"/>
      <protection hidden="1"/>
    </xf>
    <xf numFmtId="0" fontId="55" fillId="35" borderId="13" xfId="0" applyNumberFormat="1" applyFont="1" applyFill="1" applyBorder="1" applyAlignment="1" applyProtection="1">
      <alignment horizontal="center" vertical="center" wrapText="1"/>
      <protection hidden="1"/>
    </xf>
    <xf numFmtId="171" fontId="55" fillId="36" borderId="13" xfId="61" applyNumberFormat="1" applyFont="1" applyFill="1" applyBorder="1" applyAlignment="1" applyProtection="1">
      <alignment horizontal="center" vertical="center" wrapText="1"/>
      <protection hidden="1"/>
    </xf>
    <xf numFmtId="9" fontId="55" fillId="35" borderId="13" xfId="67" applyFont="1" applyFill="1" applyBorder="1" applyAlignment="1" applyProtection="1">
      <alignment horizontal="center" vertical="center" wrapText="1"/>
      <protection hidden="1"/>
    </xf>
    <xf numFmtId="173" fontId="55" fillId="35" borderId="13" xfId="47" applyNumberFormat="1" applyFont="1" applyFill="1" applyBorder="1" applyAlignment="1" applyProtection="1">
      <alignment horizontal="center" vertical="center" wrapText="1"/>
      <protection hidden="1"/>
    </xf>
    <xf numFmtId="0" fontId="58" fillId="36" borderId="134" xfId="61" applyFont="1" applyFill="1" applyBorder="1" applyAlignment="1" applyProtection="1">
      <alignment horizontal="center" vertical="center" wrapText="1"/>
      <protection hidden="1"/>
    </xf>
    <xf numFmtId="0" fontId="58" fillId="36" borderId="132" xfId="61" applyFont="1" applyFill="1" applyBorder="1" applyAlignment="1" applyProtection="1">
      <alignment horizontal="center" vertical="center" wrapText="1"/>
      <protection hidden="1"/>
    </xf>
    <xf numFmtId="0" fontId="58" fillId="36" borderId="28" xfId="61" applyFont="1" applyFill="1" applyBorder="1" applyAlignment="1" applyProtection="1">
      <alignment horizontal="center" vertical="center" wrapText="1"/>
      <protection hidden="1"/>
    </xf>
    <xf numFmtId="0" fontId="58" fillId="39" borderId="134" xfId="61" applyFont="1" applyFill="1" applyBorder="1" applyAlignment="1" applyProtection="1">
      <alignment horizontal="center" vertical="center" wrapText="1"/>
      <protection hidden="1"/>
    </xf>
    <xf numFmtId="0" fontId="58" fillId="39" borderId="132" xfId="61" applyFont="1" applyFill="1" applyBorder="1" applyAlignment="1" applyProtection="1">
      <alignment horizontal="center" vertical="center" wrapText="1"/>
      <protection hidden="1"/>
    </xf>
    <xf numFmtId="0" fontId="58" fillId="39" borderId="28" xfId="61" applyFont="1" applyFill="1" applyBorder="1" applyAlignment="1" applyProtection="1">
      <alignment horizontal="center" vertical="center" wrapText="1"/>
      <protection hidden="1"/>
    </xf>
    <xf numFmtId="0" fontId="58" fillId="43" borderId="152" xfId="0" applyFont="1" applyFill="1" applyBorder="1" applyAlignment="1" applyProtection="1">
      <alignment horizontal="center" vertical="center" wrapText="1"/>
      <protection hidden="1"/>
    </xf>
    <xf numFmtId="0" fontId="58" fillId="43" borderId="26" xfId="0" applyFont="1" applyFill="1" applyBorder="1" applyAlignment="1" applyProtection="1">
      <alignment horizontal="center" vertical="center" wrapText="1"/>
      <protection hidden="1"/>
    </xf>
    <xf numFmtId="0" fontId="53" fillId="44" borderId="32" xfId="0" applyFont="1" applyFill="1" applyBorder="1" applyAlignment="1" applyProtection="1">
      <alignment horizontal="center" vertical="center" wrapText="1"/>
      <protection hidden="1"/>
    </xf>
    <xf numFmtId="0" fontId="53" fillId="44" borderId="13" xfId="0" applyFont="1" applyFill="1" applyBorder="1" applyAlignment="1" applyProtection="1">
      <alignment horizontal="center" vertical="center" wrapText="1"/>
      <protection hidden="1"/>
    </xf>
    <xf numFmtId="0" fontId="56" fillId="0" borderId="32" xfId="0" applyFont="1" applyBorder="1" applyAlignment="1" applyProtection="1">
      <alignment horizontal="center" vertical="center" wrapText="1"/>
      <protection hidden="1"/>
    </xf>
    <xf numFmtId="0" fontId="56" fillId="0" borderId="13" xfId="0" applyFont="1" applyBorder="1" applyAlignment="1" applyProtection="1">
      <alignment horizontal="center" vertical="center" wrapText="1"/>
      <protection hidden="1"/>
    </xf>
    <xf numFmtId="0" fontId="56" fillId="0" borderId="26" xfId="0" applyFont="1" applyBorder="1" applyAlignment="1" applyProtection="1">
      <alignment horizontal="center" vertical="center" wrapText="1"/>
      <protection hidden="1"/>
    </xf>
    <xf numFmtId="0" fontId="56" fillId="0" borderId="16" xfId="0" applyFont="1" applyBorder="1" applyAlignment="1" applyProtection="1">
      <alignment horizontal="center" vertical="center" wrapText="1"/>
      <protection hidden="1"/>
    </xf>
    <xf numFmtId="0" fontId="58" fillId="49" borderId="32" xfId="0" applyFont="1" applyFill="1" applyBorder="1" applyAlignment="1" applyProtection="1">
      <alignment horizontal="center" vertical="center" wrapText="1"/>
      <protection hidden="1"/>
    </xf>
    <xf numFmtId="0" fontId="58" fillId="49" borderId="13" xfId="0" applyFont="1" applyFill="1" applyBorder="1" applyAlignment="1" applyProtection="1">
      <alignment horizontal="center" vertical="center" wrapText="1"/>
      <protection hidden="1"/>
    </xf>
    <xf numFmtId="0" fontId="52" fillId="49" borderId="13" xfId="0" applyFont="1" applyFill="1" applyBorder="1" applyAlignment="1" applyProtection="1">
      <alignment horizontal="center" vertical="center" wrapText="1"/>
      <protection hidden="1"/>
    </xf>
    <xf numFmtId="0" fontId="58" fillId="49" borderId="16" xfId="0" applyFont="1" applyFill="1" applyBorder="1" applyAlignment="1" applyProtection="1">
      <alignment horizontal="center" vertical="center" wrapText="1"/>
      <protection hidden="1"/>
    </xf>
    <xf numFmtId="0" fontId="58" fillId="43" borderId="110" xfId="0" applyFont="1" applyFill="1" applyBorder="1" applyAlignment="1" applyProtection="1">
      <alignment horizontal="center" vertical="center" wrapText="1"/>
      <protection hidden="1"/>
    </xf>
    <xf numFmtId="0" fontId="58" fillId="43" borderId="106" xfId="0" applyFont="1" applyFill="1" applyBorder="1" applyAlignment="1" applyProtection="1">
      <alignment horizontal="center" vertical="center" wrapText="1"/>
      <protection hidden="1"/>
    </xf>
    <xf numFmtId="0" fontId="58" fillId="43" borderId="111" xfId="0" applyFont="1" applyFill="1" applyBorder="1" applyAlignment="1" applyProtection="1">
      <alignment horizontal="center" vertical="center" wrapText="1"/>
      <protection hidden="1"/>
    </xf>
    <xf numFmtId="0" fontId="58" fillId="36" borderId="54" xfId="0" applyFont="1" applyFill="1" applyBorder="1" applyAlignment="1" applyProtection="1">
      <alignment horizontal="center" vertical="center" wrapText="1"/>
      <protection hidden="1"/>
    </xf>
    <xf numFmtId="0" fontId="58" fillId="36" borderId="90" xfId="0" applyFont="1" applyFill="1" applyBorder="1" applyAlignment="1" applyProtection="1">
      <alignment horizontal="center" vertical="center" wrapText="1"/>
      <protection hidden="1"/>
    </xf>
    <xf numFmtId="0" fontId="58" fillId="36" borderId="63" xfId="0" applyFont="1" applyFill="1" applyBorder="1" applyAlignment="1" applyProtection="1">
      <alignment horizontal="center" vertical="center" wrapText="1"/>
      <protection hidden="1"/>
    </xf>
    <xf numFmtId="0" fontId="58" fillId="39" borderId="54" xfId="61" applyFont="1" applyFill="1" applyBorder="1" applyAlignment="1" applyProtection="1">
      <alignment horizontal="center" vertical="center" wrapText="1"/>
      <protection hidden="1"/>
    </xf>
    <xf numFmtId="0" fontId="55" fillId="35" borderId="13" xfId="61" applyFont="1" applyFill="1" applyBorder="1" applyAlignment="1" applyProtection="1">
      <alignment horizontal="center" vertical="center" wrapText="1"/>
      <protection hidden="1"/>
    </xf>
    <xf numFmtId="0" fontId="58" fillId="44" borderId="32" xfId="0" applyFont="1" applyFill="1" applyBorder="1" applyAlignment="1" applyProtection="1">
      <alignment horizontal="center" vertical="center" wrapText="1"/>
      <protection hidden="1"/>
    </xf>
    <xf numFmtId="0" fontId="58" fillId="44" borderId="13" xfId="0" applyFont="1" applyFill="1" applyBorder="1" applyAlignment="1" applyProtection="1">
      <alignment horizontal="center" vertical="center" wrapText="1"/>
      <protection hidden="1"/>
    </xf>
    <xf numFmtId="0" fontId="55" fillId="35" borderId="14" xfId="61" applyFont="1" applyFill="1" applyBorder="1" applyAlignment="1" applyProtection="1">
      <alignment horizontal="center" vertical="center" wrapText="1"/>
      <protection hidden="1"/>
    </xf>
    <xf numFmtId="0" fontId="55" fillId="35" borderId="17" xfId="61" applyFont="1" applyFill="1" applyBorder="1" applyAlignment="1" applyProtection="1">
      <alignment horizontal="center" vertical="center" wrapText="1"/>
      <protection hidden="1"/>
    </xf>
    <xf numFmtId="0" fontId="41" fillId="72" borderId="21" xfId="0" applyFont="1" applyFill="1" applyBorder="1" applyAlignment="1" applyProtection="1">
      <alignment horizontal="center" vertical="center" wrapText="1"/>
      <protection/>
    </xf>
    <xf numFmtId="0" fontId="41" fillId="72" borderId="22" xfId="0" applyFont="1" applyFill="1" applyBorder="1" applyAlignment="1" applyProtection="1">
      <alignment horizontal="center" vertical="center" wrapText="1"/>
      <protection/>
    </xf>
    <xf numFmtId="0" fontId="58" fillId="43" borderId="21" xfId="0" applyFont="1" applyFill="1" applyBorder="1" applyAlignment="1" applyProtection="1">
      <alignment horizontal="center" vertical="center" wrapText="1"/>
      <protection hidden="1"/>
    </xf>
    <xf numFmtId="0" fontId="58" fillId="43" borderId="22" xfId="0" applyFont="1" applyFill="1" applyBorder="1" applyAlignment="1" applyProtection="1">
      <alignment horizontal="center" vertical="center" wrapText="1"/>
      <protection hidden="1"/>
    </xf>
    <xf numFmtId="0" fontId="58" fillId="36" borderId="88" xfId="61" applyFont="1" applyFill="1" applyBorder="1" applyAlignment="1" applyProtection="1">
      <alignment horizontal="center" vertical="center" wrapText="1"/>
      <protection hidden="1"/>
    </xf>
    <xf numFmtId="0" fontId="58" fillId="36" borderId="11" xfId="61" applyFont="1" applyFill="1" applyBorder="1" applyAlignment="1" applyProtection="1">
      <alignment horizontal="center" vertical="center" wrapText="1"/>
      <protection hidden="1"/>
    </xf>
    <xf numFmtId="0" fontId="58" fillId="36" borderId="54" xfId="61" applyFont="1" applyFill="1" applyBorder="1" applyAlignment="1" applyProtection="1">
      <alignment horizontal="center" vertical="center" wrapText="1"/>
      <protection hidden="1"/>
    </xf>
    <xf numFmtId="0" fontId="58" fillId="39" borderId="54" xfId="0" applyFont="1" applyFill="1" applyBorder="1" applyAlignment="1" applyProtection="1">
      <alignment horizontal="center" vertical="center" wrapText="1"/>
      <protection hidden="1"/>
    </xf>
    <xf numFmtId="0" fontId="58" fillId="39" borderId="90" xfId="0" applyFont="1" applyFill="1" applyBorder="1" applyAlignment="1" applyProtection="1">
      <alignment horizontal="center" vertical="center" wrapText="1"/>
      <protection hidden="1"/>
    </xf>
    <xf numFmtId="0" fontId="58" fillId="39" borderId="63" xfId="0" applyFont="1" applyFill="1" applyBorder="1" applyAlignment="1" applyProtection="1">
      <alignment horizontal="center" vertical="center" wrapText="1"/>
      <protection hidden="1"/>
    </xf>
    <xf numFmtId="0" fontId="58" fillId="43" borderId="11" xfId="0" applyFont="1" applyFill="1" applyBorder="1" applyAlignment="1" applyProtection="1">
      <alignment horizontal="center" vertical="center" wrapText="1"/>
      <protection hidden="1"/>
    </xf>
    <xf numFmtId="0" fontId="58" fillId="43" borderId="0" xfId="0" applyFont="1" applyFill="1" applyBorder="1" applyAlignment="1" applyProtection="1">
      <alignment horizontal="center" vertical="center" wrapText="1"/>
      <protection hidden="1"/>
    </xf>
    <xf numFmtId="0" fontId="58" fillId="39" borderId="27" xfId="61" applyFont="1" applyFill="1" applyBorder="1" applyAlignment="1" applyProtection="1">
      <alignment horizontal="center" vertical="center" wrapText="1"/>
      <protection hidden="1"/>
    </xf>
    <xf numFmtId="0" fontId="22" fillId="43" borderId="152" xfId="0" applyFont="1" applyFill="1" applyBorder="1" applyAlignment="1" applyProtection="1">
      <alignment horizontal="center" vertical="center" wrapText="1"/>
      <protection/>
    </xf>
    <xf numFmtId="0" fontId="22" fillId="43" borderId="26" xfId="0" applyFont="1" applyFill="1" applyBorder="1" applyAlignment="1" applyProtection="1">
      <alignment horizontal="center" vertical="center" wrapText="1"/>
      <protection/>
    </xf>
    <xf numFmtId="0" fontId="17" fillId="44" borderId="32" xfId="0" applyFont="1" applyFill="1" applyBorder="1" applyAlignment="1" applyProtection="1">
      <alignment horizontal="center" vertical="center" wrapText="1"/>
      <protection/>
    </xf>
    <xf numFmtId="0" fontId="17" fillId="44" borderId="13" xfId="0" applyFont="1" applyFill="1" applyBorder="1" applyAlignment="1" applyProtection="1">
      <alignment horizontal="center" vertical="center" wrapText="1"/>
      <protection/>
    </xf>
    <xf numFmtId="0" fontId="18" fillId="36" borderId="134" xfId="61" applyFont="1" applyFill="1" applyBorder="1" applyAlignment="1" applyProtection="1">
      <alignment horizontal="center" vertical="center" wrapText="1"/>
      <protection hidden="1"/>
    </xf>
    <xf numFmtId="0" fontId="18" fillId="36" borderId="28" xfId="61" applyFont="1" applyFill="1" applyBorder="1" applyAlignment="1" applyProtection="1">
      <alignment horizontal="center" vertical="center" wrapText="1"/>
      <protection hidden="1"/>
    </xf>
    <xf numFmtId="0" fontId="18" fillId="43" borderId="36" xfId="0" applyFont="1" applyFill="1" applyBorder="1" applyAlignment="1" applyProtection="1">
      <alignment horizontal="center" vertical="center" wrapText="1"/>
      <protection/>
    </xf>
    <xf numFmtId="0" fontId="18" fillId="43" borderId="47" xfId="0" applyFont="1" applyFill="1" applyBorder="1" applyAlignment="1" applyProtection="1">
      <alignment horizontal="center" vertical="center" wrapText="1"/>
      <protection/>
    </xf>
    <xf numFmtId="0" fontId="18" fillId="0" borderId="134" xfId="45" applyFont="1" applyFill="1" applyBorder="1" applyAlignment="1" applyProtection="1">
      <alignment horizontal="center" vertical="center" wrapText="1"/>
      <protection/>
    </xf>
    <xf numFmtId="0" fontId="18" fillId="0" borderId="28" xfId="45" applyFont="1" applyFill="1" applyBorder="1" applyAlignment="1" applyProtection="1">
      <alignment horizontal="center" vertical="center" wrapText="1"/>
      <protection/>
    </xf>
    <xf numFmtId="0" fontId="18" fillId="39" borderId="60" xfId="62" applyFont="1" applyFill="1" applyBorder="1" applyAlignment="1" applyProtection="1">
      <alignment horizontal="center" vertical="center" wrapText="1"/>
      <protection hidden="1"/>
    </xf>
    <xf numFmtId="0" fontId="18" fillId="39" borderId="10" xfId="62" applyFont="1" applyFill="1" applyBorder="1" applyAlignment="1" applyProtection="1">
      <alignment horizontal="center" vertical="center" wrapText="1"/>
      <protection hidden="1"/>
    </xf>
    <xf numFmtId="0" fontId="18" fillId="39" borderId="54" xfId="62" applyFont="1" applyFill="1" applyBorder="1" applyAlignment="1" applyProtection="1">
      <alignment horizontal="center" vertical="center" wrapText="1"/>
      <protection hidden="1"/>
    </xf>
    <xf numFmtId="0" fontId="18" fillId="39" borderId="90" xfId="62" applyFont="1" applyFill="1" applyBorder="1" applyAlignment="1" applyProtection="1">
      <alignment horizontal="center" vertical="center" wrapText="1"/>
      <protection hidden="1"/>
    </xf>
    <xf numFmtId="0" fontId="18" fillId="0" borderId="54" xfId="45" applyFont="1" applyFill="1" applyBorder="1" applyAlignment="1" applyProtection="1">
      <alignment horizontal="center" vertical="center" wrapText="1"/>
      <protection/>
    </xf>
    <xf numFmtId="0" fontId="18" fillId="0" borderId="90" xfId="45" applyFont="1" applyFill="1" applyBorder="1" applyAlignment="1" applyProtection="1">
      <alignment horizontal="center" vertical="center" wrapText="1"/>
      <protection/>
    </xf>
    <xf numFmtId="0" fontId="18" fillId="43" borderId="12" xfId="0" applyFont="1" applyFill="1" applyBorder="1" applyAlignment="1" applyProtection="1">
      <alignment horizontal="center" vertical="center" wrapText="1"/>
      <protection/>
    </xf>
    <xf numFmtId="0" fontId="18" fillId="43" borderId="13" xfId="0" applyFont="1" applyFill="1" applyBorder="1" applyAlignment="1" applyProtection="1">
      <alignment horizontal="center" vertical="center" wrapText="1"/>
      <protection/>
    </xf>
    <xf numFmtId="0" fontId="22" fillId="43" borderId="12" xfId="0" applyFont="1" applyFill="1" applyBorder="1" applyAlignment="1" applyProtection="1">
      <alignment horizontal="center" vertical="center" wrapText="1"/>
      <protection/>
    </xf>
    <xf numFmtId="0" fontId="22" fillId="43" borderId="13" xfId="0" applyFont="1" applyFill="1" applyBorder="1" applyAlignment="1" applyProtection="1">
      <alignment horizontal="center" vertical="center" wrapText="1"/>
      <protection/>
    </xf>
    <xf numFmtId="0" fontId="18" fillId="38" borderId="54" xfId="62" applyFont="1" applyFill="1" applyBorder="1" applyAlignment="1" applyProtection="1">
      <alignment horizontal="center" vertical="center" wrapText="1"/>
      <protection hidden="1"/>
    </xf>
    <xf numFmtId="0" fontId="18" fillId="38" borderId="90" xfId="62" applyFont="1" applyFill="1" applyBorder="1" applyAlignment="1" applyProtection="1">
      <alignment horizontal="center" vertical="center" wrapText="1"/>
      <protection hidden="1"/>
    </xf>
    <xf numFmtId="0" fontId="18" fillId="38" borderId="63" xfId="62" applyFont="1" applyFill="1" applyBorder="1" applyAlignment="1" applyProtection="1">
      <alignment horizontal="center" vertical="center" wrapText="1"/>
      <protection hidden="1"/>
    </xf>
    <xf numFmtId="0" fontId="18" fillId="38" borderId="134" xfId="62" applyFont="1" applyFill="1" applyBorder="1" applyAlignment="1" applyProtection="1">
      <alignment horizontal="center" vertical="center" wrapText="1"/>
      <protection hidden="1"/>
    </xf>
    <xf numFmtId="0" fontId="18" fillId="38" borderId="132" xfId="62" applyFont="1" applyFill="1" applyBorder="1" applyAlignment="1" applyProtection="1">
      <alignment horizontal="center" vertical="center" wrapText="1"/>
      <protection hidden="1"/>
    </xf>
    <xf numFmtId="0" fontId="18" fillId="38" borderId="28" xfId="62" applyFont="1" applyFill="1" applyBorder="1" applyAlignment="1" applyProtection="1">
      <alignment horizontal="center" vertical="center" wrapText="1"/>
      <protection hidden="1"/>
    </xf>
    <xf numFmtId="0" fontId="18" fillId="74" borderId="134" xfId="62" applyFont="1" applyFill="1" applyBorder="1" applyAlignment="1" applyProtection="1">
      <alignment horizontal="center" vertical="center" wrapText="1"/>
      <protection hidden="1"/>
    </xf>
    <xf numFmtId="0" fontId="18" fillId="74" borderId="132" xfId="62" applyFont="1" applyFill="1" applyBorder="1" applyAlignment="1" applyProtection="1">
      <alignment horizontal="center" vertical="center" wrapText="1"/>
      <protection hidden="1"/>
    </xf>
    <xf numFmtId="0" fontId="18" fillId="74" borderId="28" xfId="62" applyFont="1" applyFill="1" applyBorder="1" applyAlignment="1" applyProtection="1">
      <alignment horizontal="center" vertical="center" wrapText="1"/>
      <protection hidden="1"/>
    </xf>
    <xf numFmtId="0" fontId="22" fillId="50" borderId="32" xfId="45" applyFont="1" applyFill="1" applyBorder="1" applyAlignment="1" applyProtection="1">
      <alignment horizontal="center" vertical="center" wrapText="1"/>
      <protection/>
    </xf>
    <xf numFmtId="0" fontId="22" fillId="50" borderId="13" xfId="45" applyFont="1" applyFill="1" applyBorder="1" applyAlignment="1" applyProtection="1">
      <alignment horizontal="center" vertical="center" wrapText="1"/>
      <protection/>
    </xf>
    <xf numFmtId="0" fontId="22" fillId="67" borderId="32" xfId="45" applyFont="1" applyFill="1" applyBorder="1" applyAlignment="1" applyProtection="1">
      <alignment horizontal="center" vertical="center" wrapText="1"/>
      <protection/>
    </xf>
    <xf numFmtId="0" fontId="22" fillId="67" borderId="13" xfId="45" applyFont="1" applyFill="1" applyBorder="1" applyAlignment="1" applyProtection="1">
      <alignment horizontal="center" vertical="center" wrapText="1"/>
      <protection/>
    </xf>
    <xf numFmtId="0" fontId="19" fillId="0" borderId="100" xfId="0" applyFont="1" applyBorder="1" applyAlignment="1" applyProtection="1">
      <alignment horizontal="center"/>
      <protection/>
    </xf>
    <xf numFmtId="0" fontId="19" fillId="0" borderId="42" xfId="0" applyFont="1" applyBorder="1" applyAlignment="1" applyProtection="1">
      <alignment horizontal="center"/>
      <protection/>
    </xf>
    <xf numFmtId="0" fontId="19" fillId="0" borderId="155" xfId="0" applyFont="1" applyBorder="1" applyAlignment="1" applyProtection="1">
      <alignment horizontal="center"/>
      <protection/>
    </xf>
    <xf numFmtId="0" fontId="19" fillId="0" borderId="32" xfId="0" applyFont="1" applyBorder="1" applyAlignment="1" applyProtection="1">
      <alignment horizontal="center"/>
      <protection/>
    </xf>
    <xf numFmtId="0" fontId="19" fillId="0" borderId="13" xfId="0" applyFont="1" applyBorder="1" applyAlignment="1" applyProtection="1">
      <alignment horizontal="center"/>
      <protection/>
    </xf>
    <xf numFmtId="0" fontId="19" fillId="0" borderId="14" xfId="0" applyFont="1" applyBorder="1" applyAlignment="1" applyProtection="1">
      <alignment horizontal="center"/>
      <protection/>
    </xf>
    <xf numFmtId="0" fontId="18" fillId="0" borderId="100" xfId="65" applyFont="1" applyBorder="1" applyAlignment="1" applyProtection="1">
      <alignment horizontal="center" vertical="center" wrapText="1"/>
      <protection/>
    </xf>
    <xf numFmtId="0" fontId="18" fillId="0" borderId="32" xfId="65" applyFont="1" applyBorder="1" applyAlignment="1" applyProtection="1">
      <alignment horizontal="center" vertical="center"/>
      <protection/>
    </xf>
    <xf numFmtId="0" fontId="18" fillId="0" borderId="34" xfId="65" applyFont="1" applyBorder="1" applyAlignment="1" applyProtection="1">
      <alignment horizontal="center" vertical="center"/>
      <protection/>
    </xf>
    <xf numFmtId="0" fontId="18" fillId="0" borderId="30" xfId="65" applyFont="1" applyBorder="1" applyAlignment="1" applyProtection="1">
      <alignment horizontal="center" vertical="center"/>
      <protection/>
    </xf>
    <xf numFmtId="0" fontId="18" fillId="0" borderId="31" xfId="65" applyFont="1" applyBorder="1" applyAlignment="1" applyProtection="1">
      <alignment horizontal="center" vertical="center"/>
      <protection/>
    </xf>
    <xf numFmtId="0" fontId="18" fillId="0" borderId="100" xfId="65" applyFont="1" applyBorder="1" applyAlignment="1" applyProtection="1">
      <alignment horizontal="center" vertical="center"/>
      <protection/>
    </xf>
    <xf numFmtId="0" fontId="18" fillId="74" borderId="54" xfId="62" applyFont="1" applyFill="1" applyBorder="1" applyAlignment="1" applyProtection="1">
      <alignment horizontal="center" vertical="center" wrapText="1"/>
      <protection hidden="1"/>
    </xf>
    <xf numFmtId="0" fontId="18" fillId="74" borderId="90" xfId="62" applyFont="1" applyFill="1" applyBorder="1" applyAlignment="1" applyProtection="1">
      <alignment horizontal="center" vertical="center" wrapText="1"/>
      <protection hidden="1"/>
    </xf>
    <xf numFmtId="0" fontId="18" fillId="74" borderId="63" xfId="62" applyFont="1" applyFill="1" applyBorder="1" applyAlignment="1" applyProtection="1">
      <alignment horizontal="center" vertical="center" wrapText="1"/>
      <protection hidden="1"/>
    </xf>
    <xf numFmtId="0" fontId="17" fillId="45" borderId="32" xfId="45" applyFont="1" applyFill="1" applyBorder="1" applyAlignment="1" applyProtection="1">
      <alignment horizontal="center" vertical="center" wrapText="1"/>
      <protection/>
    </xf>
    <xf numFmtId="0" fontId="17" fillId="45" borderId="13" xfId="45" applyFont="1" applyFill="1" applyBorder="1" applyAlignment="1" applyProtection="1">
      <alignment horizontal="center" vertical="center" wrapText="1"/>
      <protection/>
    </xf>
    <xf numFmtId="0" fontId="17" fillId="45" borderId="26" xfId="45" applyFont="1" applyFill="1" applyBorder="1" applyAlignment="1" applyProtection="1">
      <alignment horizontal="center" vertical="center" wrapText="1"/>
      <protection/>
    </xf>
    <xf numFmtId="164" fontId="17" fillId="40" borderId="26" xfId="45" applyNumberFormat="1" applyFont="1" applyFill="1" applyBorder="1" applyAlignment="1" applyProtection="1">
      <alignment horizontal="center" vertical="center" wrapText="1"/>
      <protection/>
    </xf>
    <xf numFmtId="164" fontId="17" fillId="40" borderId="29" xfId="45" applyNumberFormat="1" applyFont="1" applyFill="1" applyBorder="1" applyAlignment="1" applyProtection="1">
      <alignment horizontal="center" vertical="center" wrapText="1"/>
      <protection/>
    </xf>
    <xf numFmtId="164" fontId="17" fillId="40" borderId="13" xfId="45" applyNumberFormat="1" applyFont="1" applyFill="1" applyBorder="1" applyAlignment="1" applyProtection="1">
      <alignment horizontal="center" vertical="center" wrapText="1"/>
      <protection/>
    </xf>
    <xf numFmtId="164" fontId="17" fillId="40" borderId="16" xfId="45" applyNumberFormat="1" applyFont="1" applyFill="1" applyBorder="1" applyAlignment="1" applyProtection="1">
      <alignment horizontal="center" vertical="center" wrapText="1"/>
      <protection/>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Millares [0] 2" xfId="49"/>
    <cellStyle name="Millares 2" xfId="50"/>
    <cellStyle name="Millares 2 2" xfId="51"/>
    <cellStyle name="Millares 3" xfId="52"/>
    <cellStyle name="Millares 4" xfId="53"/>
    <cellStyle name="Millares 5" xfId="54"/>
    <cellStyle name="Currency" xfId="55"/>
    <cellStyle name="Currency [0]" xfId="56"/>
    <cellStyle name="Moneda [0] 2" xfId="57"/>
    <cellStyle name="Moneda 2" xfId="58"/>
    <cellStyle name="Moneda 3" xfId="59"/>
    <cellStyle name="Neutral" xfId="60"/>
    <cellStyle name="Normal 2" xfId="61"/>
    <cellStyle name="Normal 2 2" xfId="62"/>
    <cellStyle name="Normal 3" xfId="63"/>
    <cellStyle name="Normal 3 2" xfId="64"/>
    <cellStyle name="Normal_Hoja1" xfId="65"/>
    <cellStyle name="Notas" xfId="66"/>
    <cellStyle name="Percent" xfId="67"/>
    <cellStyle name="Porcentaje 2" xfId="68"/>
    <cellStyle name="Porcentaje 2 2" xfId="69"/>
    <cellStyle name="Porcentaje 3" xfId="70"/>
    <cellStyle name="Porcentaje 4"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SEGUIMIENTO PLAN DE ACCIÓN </a:t>
            </a:r>
          </a:p>
        </c:rich>
      </c:tx>
      <c:layout>
        <c:manualLayout>
          <c:xMode val="factor"/>
          <c:yMode val="factor"/>
          <c:x val="-0.0025"/>
          <c:y val="-0.01175"/>
        </c:manualLayout>
      </c:layout>
      <c:spPr>
        <a:noFill/>
        <a:ln w="3175">
          <a:noFill/>
        </a:ln>
      </c:spPr>
    </c:title>
    <c:plotArea>
      <c:layout>
        <c:manualLayout>
          <c:xMode val="edge"/>
          <c:yMode val="edge"/>
          <c:x val="-0.00825"/>
          <c:y val="0.18425"/>
          <c:w val="0.9685"/>
          <c:h val="0.84"/>
        </c:manualLayout>
      </c:layout>
      <c:barChart>
        <c:barDir val="col"/>
        <c:grouping val="clustered"/>
        <c:varyColors val="0"/>
        <c:ser>
          <c:idx val="0"/>
          <c:order val="0"/>
          <c:tx>
            <c:strRef>
              <c:f>'[2]Hoja1'!$C$3</c:f>
              <c:strCache>
                <c:ptCount val="1"/>
                <c:pt idx="0">
                  <c:v>CUMPLIMIENTO DEL BIMESTRE</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'[2]Hoja1'!$B$4:$B$16</c:f>
              <c:strCache>
                <c:ptCount val="13"/>
                <c:pt idx="0">
                  <c:v>Subdirección General</c:v>
                </c:pt>
                <c:pt idx="1">
                  <c:v>Manejo</c:v>
                </c:pt>
                <c:pt idx="2">
                  <c:v>Financiera</c:v>
                </c:pt>
                <c:pt idx="3">
                  <c:v>Planeación e Información</c:v>
                </c:pt>
                <c:pt idx="4">
                  <c:v>Jurídica</c:v>
                </c:pt>
                <c:pt idx="5">
                  <c:v>Reducción</c:v>
                </c:pt>
                <c:pt idx="6">
                  <c:v>Cooperación Internacional</c:v>
                </c:pt>
                <c:pt idx="7">
                  <c:v>Talento Humano</c:v>
                </c:pt>
                <c:pt idx="8">
                  <c:v>Conocimiento</c:v>
                </c:pt>
                <c:pt idx="9">
                  <c:v>Administrativa</c:v>
                </c:pt>
                <c:pt idx="10">
                  <c:v>Contratación</c:v>
                </c:pt>
                <c:pt idx="11">
                  <c:v>Comunicaciones</c:v>
                </c:pt>
                <c:pt idx="12">
                  <c:v>Secretaria General</c:v>
                </c:pt>
              </c:strCache>
            </c:strRef>
          </c:cat>
          <c:val>
            <c:numRef>
              <c:f>'[2]Hoja1'!$C$4:$C$16</c:f>
              <c:numCache>
                <c:ptCount val="13"/>
                <c:pt idx="0">
                  <c:v>1</c:v>
                </c:pt>
                <c:pt idx="1">
                  <c:v>1</c:v>
                </c:pt>
                <c:pt idx="2">
                  <c:v>1</c:v>
                </c:pt>
                <c:pt idx="3">
                  <c:v>1</c:v>
                </c:pt>
                <c:pt idx="4">
                  <c:v>1</c:v>
                </c:pt>
                <c:pt idx="5">
                  <c:v>1</c:v>
                </c:pt>
                <c:pt idx="6">
                  <c:v>1</c:v>
                </c:pt>
                <c:pt idx="7">
                  <c:v>0.86</c:v>
                </c:pt>
                <c:pt idx="8">
                  <c:v>1</c:v>
                </c:pt>
                <c:pt idx="9">
                  <c:v>1</c:v>
                </c:pt>
                <c:pt idx="10">
                  <c:v>0.94</c:v>
                </c:pt>
                <c:pt idx="11">
                  <c:v>0.95</c:v>
                </c:pt>
                <c:pt idx="12">
                  <c:v>1</c:v>
                </c:pt>
              </c:numCache>
            </c:numRef>
          </c:val>
        </c:ser>
        <c:ser>
          <c:idx val="1"/>
          <c:order val="1"/>
          <c:tx>
            <c:strRef>
              <c:f>'[2]Hoja1'!$D$3</c:f>
              <c:strCache>
                <c:ptCount val="1"/>
                <c:pt idx="0">
                  <c:v>AVANCES PLAN DE ACCIÓN ANUAL</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'[2]Hoja1'!$B$4:$B$16</c:f>
              <c:strCache>
                <c:ptCount val="13"/>
                <c:pt idx="0">
                  <c:v>Subdirección General</c:v>
                </c:pt>
                <c:pt idx="1">
                  <c:v>Manejo</c:v>
                </c:pt>
                <c:pt idx="2">
                  <c:v>Financiera</c:v>
                </c:pt>
                <c:pt idx="3">
                  <c:v>Planeación e Información</c:v>
                </c:pt>
                <c:pt idx="4">
                  <c:v>Jurídica</c:v>
                </c:pt>
                <c:pt idx="5">
                  <c:v>Reducción</c:v>
                </c:pt>
                <c:pt idx="6">
                  <c:v>Cooperación Internacional</c:v>
                </c:pt>
                <c:pt idx="7">
                  <c:v>Talento Humano</c:v>
                </c:pt>
                <c:pt idx="8">
                  <c:v>Conocimiento</c:v>
                </c:pt>
                <c:pt idx="9">
                  <c:v>Administrativa</c:v>
                </c:pt>
                <c:pt idx="10">
                  <c:v>Contratación</c:v>
                </c:pt>
                <c:pt idx="11">
                  <c:v>Comunicaciones</c:v>
                </c:pt>
                <c:pt idx="12">
                  <c:v>Secretaria General</c:v>
                </c:pt>
              </c:strCache>
            </c:strRef>
          </c:cat>
          <c:val>
            <c:numRef>
              <c:f>'[2]Hoja1'!$D$4:$D$16</c:f>
              <c:numCache>
                <c:ptCount val="13"/>
                <c:pt idx="0">
                  <c:v>0.16</c:v>
                </c:pt>
                <c:pt idx="1">
                  <c:v>0.16</c:v>
                </c:pt>
                <c:pt idx="2">
                  <c:v>0.16</c:v>
                </c:pt>
                <c:pt idx="3">
                  <c:v>0.16</c:v>
                </c:pt>
                <c:pt idx="4">
                  <c:v>0.16</c:v>
                </c:pt>
                <c:pt idx="5">
                  <c:v>0.16</c:v>
                </c:pt>
                <c:pt idx="6">
                  <c:v>0.16</c:v>
                </c:pt>
                <c:pt idx="7">
                  <c:v>0.1432</c:v>
                </c:pt>
                <c:pt idx="8">
                  <c:v>0.16</c:v>
                </c:pt>
                <c:pt idx="9">
                  <c:v>0.16</c:v>
                </c:pt>
                <c:pt idx="10">
                  <c:v>0.1566</c:v>
                </c:pt>
                <c:pt idx="11">
                  <c:v>0.1582</c:v>
                </c:pt>
                <c:pt idx="12">
                  <c:v>0.16</c:v>
                </c:pt>
              </c:numCache>
            </c:numRef>
          </c:val>
        </c:ser>
        <c:gapWidth val="75"/>
        <c:axId val="43296041"/>
        <c:axId val="54120050"/>
      </c:barChart>
      <c:catAx>
        <c:axId val="4329604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700" b="1" i="0" u="none" baseline="0">
                <a:solidFill>
                  <a:srgbClr val="000000"/>
                </a:solidFill>
              </a:defRPr>
            </a:pPr>
          </a:p>
        </c:txPr>
        <c:crossAx val="54120050"/>
        <c:crosses val="autoZero"/>
        <c:auto val="1"/>
        <c:lblOffset val="100"/>
        <c:tickLblSkip val="1"/>
        <c:noMultiLvlLbl val="0"/>
      </c:catAx>
      <c:valAx>
        <c:axId val="54120050"/>
        <c:scaling>
          <c:orientation val="minMax"/>
          <c:max val="1"/>
        </c:scaling>
        <c:axPos val="l"/>
        <c:delete val="1"/>
        <c:majorTickMark val="out"/>
        <c:minorTickMark val="none"/>
        <c:tickLblPos val="nextTo"/>
        <c:crossAx val="43296041"/>
        <c:crossesAt val="1"/>
        <c:crossBetween val="between"/>
        <c:dispUnits/>
        <c:majorUnit val="0.2"/>
      </c:valAx>
      <c:spPr>
        <a:solidFill>
          <a:srgbClr val="FFFFFF"/>
        </a:solidFill>
        <a:ln w="3175">
          <a:noFill/>
        </a:ln>
      </c:spPr>
    </c:plotArea>
    <c:legend>
      <c:legendPos val="b"/>
      <c:layout>
        <c:manualLayout>
          <c:xMode val="edge"/>
          <c:yMode val="edge"/>
          <c:x val="0.21025"/>
          <c:y val="0.91525"/>
          <c:w val="0.57575"/>
          <c:h val="0.0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CUMPLIMIENTO PRIMER BIMESTRE</a:t>
            </a:r>
          </a:p>
        </c:rich>
      </c:tx>
      <c:layout>
        <c:manualLayout>
          <c:xMode val="factor"/>
          <c:yMode val="factor"/>
          <c:x val="-0.0025"/>
          <c:y val="-0.0155"/>
        </c:manualLayout>
      </c:layout>
      <c:spPr>
        <a:noFill/>
        <a:ln w="3175">
          <a:noFill/>
        </a:ln>
      </c:spPr>
    </c:title>
    <c:plotArea>
      <c:layout>
        <c:manualLayout>
          <c:xMode val="edge"/>
          <c:yMode val="edge"/>
          <c:x val="-0.00175"/>
          <c:y val="0.11125"/>
          <c:w val="0.988"/>
          <c:h val="0.8625"/>
        </c:manualLayout>
      </c:layout>
      <c:barChart>
        <c:barDir val="bar"/>
        <c:grouping val="clustered"/>
        <c:varyColors val="0"/>
        <c:ser>
          <c:idx val="0"/>
          <c:order val="0"/>
          <c:tx>
            <c:strRef>
              <c:f>'[2]Hoja1'!$C$64</c:f>
              <c:strCache>
                <c:ptCount val="1"/>
                <c:pt idx="0">
                  <c:v>CUMPLIMIENTO DEL BIMESTRE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7933C"/>
              </a:solidFill>
              <a:ln w="3175">
                <a:noFill/>
              </a:ln>
            </c:spPr>
          </c:dPt>
          <c:dPt>
            <c:idx val="1"/>
            <c:invertIfNegative val="0"/>
            <c:spPr>
              <a:solidFill>
                <a:srgbClr val="77933C"/>
              </a:solidFill>
              <a:ln w="3175">
                <a:noFill/>
              </a:ln>
            </c:spPr>
          </c:dPt>
          <c:dPt>
            <c:idx val="2"/>
            <c:invertIfNegative val="0"/>
            <c:spPr>
              <a:solidFill>
                <a:srgbClr val="77933C"/>
              </a:solidFill>
              <a:ln w="3175">
                <a:noFill/>
              </a:ln>
            </c:spPr>
          </c:dPt>
          <c:dPt>
            <c:idx val="3"/>
            <c:invertIfNegative val="0"/>
            <c:spPr>
              <a:solidFill>
                <a:srgbClr val="77933C"/>
              </a:solidFill>
              <a:ln w="3175">
                <a:noFill/>
              </a:ln>
            </c:spPr>
          </c:dPt>
          <c:dPt>
            <c:idx val="4"/>
            <c:invertIfNegative val="0"/>
            <c:spPr>
              <a:solidFill>
                <a:srgbClr val="77933C"/>
              </a:solidFill>
              <a:ln w="3175">
                <a:noFill/>
              </a:ln>
            </c:spPr>
          </c:dPt>
          <c:dPt>
            <c:idx val="5"/>
            <c:invertIfNegative val="0"/>
            <c:spPr>
              <a:solidFill>
                <a:srgbClr val="77933C"/>
              </a:solidFill>
              <a:ln w="3175">
                <a:noFill/>
              </a:ln>
            </c:spPr>
          </c:dPt>
          <c:dPt>
            <c:idx val="6"/>
            <c:invertIfNegative val="0"/>
            <c:spPr>
              <a:solidFill>
                <a:srgbClr val="77933C"/>
              </a:solidFill>
              <a:ln w="3175">
                <a:noFill/>
              </a:ln>
            </c:spPr>
          </c:dPt>
          <c:dPt>
            <c:idx val="7"/>
            <c:invertIfNegative val="0"/>
            <c:spPr>
              <a:solidFill>
                <a:srgbClr val="77933C"/>
              </a:solidFill>
              <a:ln w="3175">
                <a:noFill/>
              </a:ln>
            </c:spPr>
          </c:dPt>
          <c:dPt>
            <c:idx val="8"/>
            <c:invertIfNegative val="0"/>
            <c:spPr>
              <a:solidFill>
                <a:srgbClr val="77933C"/>
              </a:solidFill>
              <a:ln w="3175">
                <a:noFill/>
              </a:ln>
            </c:spPr>
          </c:dPt>
          <c:dPt>
            <c:idx val="9"/>
            <c:invertIfNegative val="0"/>
            <c:spPr>
              <a:solidFill>
                <a:srgbClr val="9BBB59"/>
              </a:solidFill>
              <a:ln w="3175">
                <a:noFill/>
              </a:ln>
            </c:spPr>
          </c:dPt>
          <c:dPt>
            <c:idx val="10"/>
            <c:invertIfNegative val="0"/>
            <c:spPr>
              <a:solidFill>
                <a:srgbClr val="FFC000"/>
              </a:solidFill>
              <a:ln w="3175">
                <a:noFill/>
              </a:ln>
            </c:spPr>
          </c:dPt>
          <c:dPt>
            <c:idx val="11"/>
            <c:invertIfNegative val="0"/>
            <c:spPr>
              <a:solidFill>
                <a:srgbClr val="FFC000"/>
              </a:solidFill>
              <a:ln w="3175">
                <a:noFill/>
              </a:ln>
            </c:spPr>
          </c:dPt>
          <c:dPt>
            <c:idx val="12"/>
            <c:invertIfNegative val="0"/>
            <c:spPr>
              <a:solidFill>
                <a:srgbClr val="FFC000"/>
              </a:solidFill>
              <a:ln w="3175">
                <a:noFill/>
              </a:ln>
            </c:spPr>
          </c:dPt>
          <c:dLbls>
            <c:dLbl>
              <c:idx val="8"/>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'[2]Hoja1'!$B$65:$B$77</c:f>
              <c:strCache>
                <c:ptCount val="13"/>
                <c:pt idx="0">
                  <c:v>Subdirección General</c:v>
                </c:pt>
                <c:pt idx="1">
                  <c:v>Manejo</c:v>
                </c:pt>
                <c:pt idx="2">
                  <c:v>Financiera</c:v>
                </c:pt>
                <c:pt idx="3">
                  <c:v>Planeación e Información</c:v>
                </c:pt>
                <c:pt idx="4">
                  <c:v>Jurídica</c:v>
                </c:pt>
                <c:pt idx="5">
                  <c:v>Reducción</c:v>
                </c:pt>
                <c:pt idx="6">
                  <c:v>Cooperación Internacional</c:v>
                </c:pt>
                <c:pt idx="7">
                  <c:v>Conocimiento</c:v>
                </c:pt>
                <c:pt idx="8">
                  <c:v>Administrativa</c:v>
                </c:pt>
                <c:pt idx="9">
                  <c:v>Secretaria General</c:v>
                </c:pt>
                <c:pt idx="10">
                  <c:v>Comunicaciones</c:v>
                </c:pt>
                <c:pt idx="11">
                  <c:v>Contratación</c:v>
                </c:pt>
                <c:pt idx="12">
                  <c:v>Talento Humano</c:v>
                </c:pt>
              </c:strCache>
            </c:strRef>
          </c:cat>
          <c:val>
            <c:numRef>
              <c:f>'[2]Hoja1'!$C$65:$C$77</c:f>
              <c:numCache>
                <c:ptCount val="13"/>
                <c:pt idx="0">
                  <c:v>1</c:v>
                </c:pt>
                <c:pt idx="1">
                  <c:v>1</c:v>
                </c:pt>
                <c:pt idx="2">
                  <c:v>1</c:v>
                </c:pt>
                <c:pt idx="3">
                  <c:v>1</c:v>
                </c:pt>
                <c:pt idx="4">
                  <c:v>1</c:v>
                </c:pt>
                <c:pt idx="5">
                  <c:v>1</c:v>
                </c:pt>
                <c:pt idx="6">
                  <c:v>1</c:v>
                </c:pt>
                <c:pt idx="7">
                  <c:v>1</c:v>
                </c:pt>
                <c:pt idx="8">
                  <c:v>1</c:v>
                </c:pt>
                <c:pt idx="9">
                  <c:v>1</c:v>
                </c:pt>
                <c:pt idx="10">
                  <c:v>0.95</c:v>
                </c:pt>
                <c:pt idx="11">
                  <c:v>0.94</c:v>
                </c:pt>
                <c:pt idx="12">
                  <c:v>0.86</c:v>
                </c:pt>
              </c:numCache>
            </c:numRef>
          </c:val>
        </c:ser>
        <c:axId val="17318403"/>
        <c:axId val="21647900"/>
      </c:barChart>
      <c:catAx>
        <c:axId val="17318403"/>
        <c:scaling>
          <c:orientation val="minMax"/>
        </c:scaling>
        <c:axPos val="l"/>
        <c:delete val="0"/>
        <c:numFmt formatCode="General" sourceLinked="1"/>
        <c:majorTickMark val="out"/>
        <c:minorTickMark val="none"/>
        <c:tickLblPos val="nextTo"/>
        <c:spPr>
          <a:ln w="3175">
            <a:solidFill>
              <a:srgbClr val="808080"/>
            </a:solidFill>
          </a:ln>
        </c:spPr>
        <c:crossAx val="21647900"/>
        <c:crosses val="autoZero"/>
        <c:auto val="1"/>
        <c:lblOffset val="100"/>
        <c:tickLblSkip val="1"/>
        <c:noMultiLvlLbl val="0"/>
      </c:catAx>
      <c:valAx>
        <c:axId val="21647900"/>
        <c:scaling>
          <c:orientation val="minMax"/>
        </c:scaling>
        <c:axPos val="b"/>
        <c:delete val="1"/>
        <c:majorTickMark val="out"/>
        <c:minorTickMark val="none"/>
        <c:tickLblPos val="nextTo"/>
        <c:crossAx val="1731840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0.07575</cdr:x>
      <cdr:y>0.60275</cdr:y>
    </cdr:from>
    <cdr:to>
      <cdr:x>0.96025</cdr:x>
      <cdr:y>0.60325</cdr:y>
    </cdr:to>
    <cdr:sp>
      <cdr:nvSpPr>
        <cdr:cNvPr id="1" name="4 Conector recto"/>
        <cdr:cNvSpPr>
          <a:spLocks/>
        </cdr:cNvSpPr>
      </cdr:nvSpPr>
      <cdr:spPr>
        <a:xfrm flipV="1">
          <a:off x="581025" y="2009775"/>
          <a:ext cx="6848475" cy="0"/>
        </a:xfrm>
        <a:prstGeom prst="line">
          <a:avLst/>
        </a:prstGeom>
        <a:noFill/>
        <a:ln w="25400" cmpd="sng">
          <a:solidFill>
            <a:srgbClr val="9BBB59"/>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-0.00625</cdr:x>
      <cdr:y>0.574</cdr:y>
    </cdr:from>
    <cdr:to>
      <cdr:x>0.07375</cdr:x>
      <cdr:y>0.6305</cdr:y>
    </cdr:to>
    <cdr:sp>
      <cdr:nvSpPr>
        <cdr:cNvPr id="2" name="1 CuadroTexto"/>
        <cdr:cNvSpPr txBox="1">
          <a:spLocks noChangeArrowheads="1"/>
        </cdr:cNvSpPr>
      </cdr:nvSpPr>
      <cdr:spPr>
        <a:xfrm>
          <a:off x="-47624" y="1914525"/>
          <a:ext cx="619125" cy="19050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200" b="1" i="0" u="none" baseline="0">
              <a:solidFill>
                <a:srgbClr val="000000"/>
              </a:solidFill>
            </a:rPr>
            <a:t>16%</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85775" y="0"/>
          <a:ext cx="2505075" cy="0"/>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66675</xdr:rowOff>
    </xdr:from>
    <xdr:to>
      <xdr:col>2</xdr:col>
      <xdr:colOff>1209675</xdr:colOff>
      <xdr:row>3</xdr:row>
      <xdr:rowOff>190500</xdr:rowOff>
    </xdr:to>
    <xdr:pic>
      <xdr:nvPicPr>
        <xdr:cNvPr id="1" name="Imagen 2"/>
        <xdr:cNvPicPr preferRelativeResize="1">
          <a:picLocks noChangeAspect="1"/>
        </xdr:cNvPicPr>
      </xdr:nvPicPr>
      <xdr:blipFill>
        <a:blip r:embed="rId1"/>
        <a:stretch>
          <a:fillRect/>
        </a:stretch>
      </xdr:blipFill>
      <xdr:spPr>
        <a:xfrm>
          <a:off x="552450" y="0"/>
          <a:ext cx="2266950" cy="0"/>
        </a:xfrm>
        <a:prstGeom prst="rect">
          <a:avLst/>
        </a:prstGeom>
        <a:blipFill>
          <a:blip r:embed=""/>
          <a:srcRect/>
          <a:stretch>
            <a:fillRect/>
          </a:stretch>
        </a:blip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76200</xdr:rowOff>
    </xdr:from>
    <xdr:to>
      <xdr:col>2</xdr:col>
      <xdr:colOff>876300</xdr:colOff>
      <xdr:row>3</xdr:row>
      <xdr:rowOff>123825</xdr:rowOff>
    </xdr:to>
    <xdr:pic>
      <xdr:nvPicPr>
        <xdr:cNvPr id="1" name="Imagen 2"/>
        <xdr:cNvPicPr preferRelativeResize="1">
          <a:picLocks noChangeAspect="1"/>
        </xdr:cNvPicPr>
      </xdr:nvPicPr>
      <xdr:blipFill>
        <a:blip r:embed="rId1"/>
        <a:stretch>
          <a:fillRect/>
        </a:stretch>
      </xdr:blipFill>
      <xdr:spPr>
        <a:xfrm>
          <a:off x="914400" y="76200"/>
          <a:ext cx="2419350" cy="647700"/>
        </a:xfrm>
        <a:prstGeom prst="rect">
          <a:avLst/>
        </a:prstGeom>
        <a:blipFill>
          <a:blip r:embed=""/>
          <a:srcRect/>
          <a:stretch>
            <a:fillRect/>
          </a:stretch>
        </a:blip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38100</xdr:rowOff>
    </xdr:from>
    <xdr:to>
      <xdr:col>2</xdr:col>
      <xdr:colOff>1552575</xdr:colOff>
      <xdr:row>3</xdr:row>
      <xdr:rowOff>95250</xdr:rowOff>
    </xdr:to>
    <xdr:pic>
      <xdr:nvPicPr>
        <xdr:cNvPr id="1" name="Imagen 2"/>
        <xdr:cNvPicPr preferRelativeResize="1">
          <a:picLocks noChangeAspect="1"/>
        </xdr:cNvPicPr>
      </xdr:nvPicPr>
      <xdr:blipFill>
        <a:blip r:embed="rId1"/>
        <a:stretch>
          <a:fillRect/>
        </a:stretch>
      </xdr:blipFill>
      <xdr:spPr>
        <a:xfrm>
          <a:off x="619125" y="38100"/>
          <a:ext cx="2581275" cy="638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123825</xdr:rowOff>
    </xdr:from>
    <xdr:to>
      <xdr:col>3</xdr:col>
      <xdr:colOff>3371850</xdr:colOff>
      <xdr:row>3</xdr:row>
      <xdr:rowOff>247650</xdr:rowOff>
    </xdr:to>
    <xdr:pic>
      <xdr:nvPicPr>
        <xdr:cNvPr id="1" name="Imagen 2"/>
        <xdr:cNvPicPr preferRelativeResize="1">
          <a:picLocks noChangeAspect="1"/>
        </xdr:cNvPicPr>
      </xdr:nvPicPr>
      <xdr:blipFill>
        <a:blip r:embed="rId1"/>
        <a:stretch>
          <a:fillRect/>
        </a:stretch>
      </xdr:blipFill>
      <xdr:spPr>
        <a:xfrm>
          <a:off x="0" y="123825"/>
          <a:ext cx="3371850" cy="8191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619125</xdr:colOff>
      <xdr:row>0</xdr:row>
      <xdr:rowOff>123825</xdr:rowOff>
    </xdr:from>
    <xdr:to>
      <xdr:col>2</xdr:col>
      <xdr:colOff>952500</xdr:colOff>
      <xdr:row>3</xdr:row>
      <xdr:rowOff>19050</xdr:rowOff>
    </xdr:to>
    <xdr:pic>
      <xdr:nvPicPr>
        <xdr:cNvPr id="1" name="2 Imagen"/>
        <xdr:cNvPicPr preferRelativeResize="1">
          <a:picLocks noChangeAspect="1"/>
        </xdr:cNvPicPr>
      </xdr:nvPicPr>
      <xdr:blipFill>
        <a:blip r:embed="rId1"/>
        <a:stretch>
          <a:fillRect/>
        </a:stretch>
      </xdr:blipFill>
      <xdr:spPr>
        <a:xfrm>
          <a:off x="1000125" y="123825"/>
          <a:ext cx="1647825" cy="4762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523875</xdr:colOff>
      <xdr:row>1</xdr:row>
      <xdr:rowOff>142875</xdr:rowOff>
    </xdr:from>
    <xdr:to>
      <xdr:col>14</xdr:col>
      <xdr:colOff>647700</xdr:colOff>
      <xdr:row>16</xdr:row>
      <xdr:rowOff>38100</xdr:rowOff>
    </xdr:to>
    <xdr:graphicFrame>
      <xdr:nvGraphicFramePr>
        <xdr:cNvPr id="1" name="1 Gráfico"/>
        <xdr:cNvGraphicFramePr/>
      </xdr:nvGraphicFramePr>
      <xdr:xfrm>
        <a:off x="5133975" y="333375"/>
        <a:ext cx="7743825" cy="3343275"/>
      </xdr:xfrm>
      <a:graphic>
        <a:graphicData uri="http://schemas.openxmlformats.org/drawingml/2006/chart">
          <c:chart xmlns:c="http://schemas.openxmlformats.org/drawingml/2006/chart" r:id="rId1"/>
        </a:graphicData>
      </a:graphic>
    </xdr:graphicFrame>
    <xdr:clientData/>
  </xdr:twoCellAnchor>
  <xdr:twoCellAnchor>
    <xdr:from>
      <xdr:col>4</xdr:col>
      <xdr:colOff>561975</xdr:colOff>
      <xdr:row>18</xdr:row>
      <xdr:rowOff>142875</xdr:rowOff>
    </xdr:from>
    <xdr:to>
      <xdr:col>14</xdr:col>
      <xdr:colOff>390525</xdr:colOff>
      <xdr:row>38</xdr:row>
      <xdr:rowOff>114300</xdr:rowOff>
    </xdr:to>
    <xdr:graphicFrame>
      <xdr:nvGraphicFramePr>
        <xdr:cNvPr id="2" name="2 Gráfico"/>
        <xdr:cNvGraphicFramePr/>
      </xdr:nvGraphicFramePr>
      <xdr:xfrm>
        <a:off x="5172075" y="4181475"/>
        <a:ext cx="7448550" cy="43624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28575</xdr:rowOff>
    </xdr:from>
    <xdr:to>
      <xdr:col>2</xdr:col>
      <xdr:colOff>714375</xdr:colOff>
      <xdr:row>3</xdr:row>
      <xdr:rowOff>104775</xdr:rowOff>
    </xdr:to>
    <xdr:pic>
      <xdr:nvPicPr>
        <xdr:cNvPr id="1" name="1 Imagen"/>
        <xdr:cNvPicPr preferRelativeResize="1">
          <a:picLocks noChangeAspect="1"/>
        </xdr:cNvPicPr>
      </xdr:nvPicPr>
      <xdr:blipFill>
        <a:blip r:embed="rId1"/>
        <a:stretch>
          <a:fillRect/>
        </a:stretch>
      </xdr:blipFill>
      <xdr:spPr>
        <a:xfrm>
          <a:off x="885825" y="28575"/>
          <a:ext cx="2114550" cy="6572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47625</xdr:rowOff>
    </xdr:from>
    <xdr:to>
      <xdr:col>2</xdr:col>
      <xdr:colOff>1000125</xdr:colOff>
      <xdr:row>3</xdr:row>
      <xdr:rowOff>123825</xdr:rowOff>
    </xdr:to>
    <xdr:pic>
      <xdr:nvPicPr>
        <xdr:cNvPr id="1" name="Imagen 2"/>
        <xdr:cNvPicPr preferRelativeResize="1">
          <a:picLocks noChangeAspect="1"/>
        </xdr:cNvPicPr>
      </xdr:nvPicPr>
      <xdr:blipFill>
        <a:blip r:embed="rId1"/>
        <a:stretch>
          <a:fillRect/>
        </a:stretch>
      </xdr:blipFill>
      <xdr:spPr>
        <a:xfrm>
          <a:off x="2638425" y="0"/>
          <a:ext cx="3352800" cy="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0</xdr:row>
      <xdr:rowOff>95250</xdr:rowOff>
    </xdr:from>
    <xdr:to>
      <xdr:col>2</xdr:col>
      <xdr:colOff>752475</xdr:colOff>
      <xdr:row>3</xdr:row>
      <xdr:rowOff>209550</xdr:rowOff>
    </xdr:to>
    <xdr:pic>
      <xdr:nvPicPr>
        <xdr:cNvPr id="1" name="Imagen 2"/>
        <xdr:cNvPicPr preferRelativeResize="1">
          <a:picLocks noChangeAspect="1"/>
        </xdr:cNvPicPr>
      </xdr:nvPicPr>
      <xdr:blipFill>
        <a:blip r:embed="rId1"/>
        <a:stretch>
          <a:fillRect/>
        </a:stretch>
      </xdr:blipFill>
      <xdr:spPr>
        <a:xfrm>
          <a:off x="609600" y="95250"/>
          <a:ext cx="2409825" cy="809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0</xdr:row>
      <xdr:rowOff>47625</xdr:rowOff>
    </xdr:from>
    <xdr:to>
      <xdr:col>2</xdr:col>
      <xdr:colOff>1485900</xdr:colOff>
      <xdr:row>3</xdr:row>
      <xdr:rowOff>180975</xdr:rowOff>
    </xdr:to>
    <xdr:pic>
      <xdr:nvPicPr>
        <xdr:cNvPr id="1" name="Imagen 2"/>
        <xdr:cNvPicPr preferRelativeResize="1">
          <a:picLocks noChangeAspect="1"/>
        </xdr:cNvPicPr>
      </xdr:nvPicPr>
      <xdr:blipFill>
        <a:blip r:embed="rId1"/>
        <a:stretch>
          <a:fillRect/>
        </a:stretch>
      </xdr:blipFill>
      <xdr:spPr>
        <a:xfrm>
          <a:off x="371475" y="0"/>
          <a:ext cx="3324225" cy="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0</xdr:row>
      <xdr:rowOff>85725</xdr:rowOff>
    </xdr:from>
    <xdr:to>
      <xdr:col>2</xdr:col>
      <xdr:colOff>1362075</xdr:colOff>
      <xdr:row>3</xdr:row>
      <xdr:rowOff>19050</xdr:rowOff>
    </xdr:to>
    <xdr:pic>
      <xdr:nvPicPr>
        <xdr:cNvPr id="1" name="Imagen 2"/>
        <xdr:cNvPicPr preferRelativeResize="1">
          <a:picLocks noChangeAspect="1"/>
        </xdr:cNvPicPr>
      </xdr:nvPicPr>
      <xdr:blipFill>
        <a:blip r:embed="rId1"/>
        <a:stretch>
          <a:fillRect/>
        </a:stretch>
      </xdr:blipFill>
      <xdr:spPr>
        <a:xfrm>
          <a:off x="914400" y="85725"/>
          <a:ext cx="213360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2</xdr:col>
      <xdr:colOff>971550</xdr:colOff>
      <xdr:row>3</xdr:row>
      <xdr:rowOff>257175</xdr:rowOff>
    </xdr:to>
    <xdr:pic>
      <xdr:nvPicPr>
        <xdr:cNvPr id="1" name="Imagen 2"/>
        <xdr:cNvPicPr preferRelativeResize="1">
          <a:picLocks noChangeAspect="1"/>
        </xdr:cNvPicPr>
      </xdr:nvPicPr>
      <xdr:blipFill>
        <a:blip r:embed="rId1"/>
        <a:stretch>
          <a:fillRect/>
        </a:stretch>
      </xdr:blipFill>
      <xdr:spPr>
        <a:xfrm>
          <a:off x="0" y="66675"/>
          <a:ext cx="2847975" cy="8858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19050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476250" y="0"/>
          <a:ext cx="2486025" cy="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52%20-%20Seguimiento%20septiembre%2020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2017\Planes\Plan%20de%20Acci&#243;n\Seguimiento\Informe%20I%20Bimestre%20-%20UNGRD\INFORME%20-%20BIMESTRE%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ATOS GENERALES PROYECTOS"/>
      <sheetName val="2. Metas Componentes - CI"/>
      <sheetName val="3. Metas Plan - CG"/>
      <sheetName val="4. Detalle TAREAS"/>
      <sheetName val="5. Objetos VIGENCIA"/>
      <sheetName val="6. Objetos RESERVA"/>
      <sheetName val="7. APOTEOSYS NIVEL 15"/>
      <sheetName val="EJEC. X COMPONENTE"/>
      <sheetName val="COMPONENTE CONSOLIDADO"/>
      <sheetName val="METAS X OBJETO GASTO"/>
      <sheetName val="EJEC. TRIMESTRE"/>
      <sheetName val="EJEC. TAREAS"/>
      <sheetName val="EJEC. COMPROMISOS PLAN"/>
      <sheetName val="POBLACION BENEFICIADA"/>
      <sheetName val="TERRITORIALIZACION"/>
      <sheetName val="TERRI CONSOLIDADA"/>
    </sheetNames>
    <sheetDataSet>
      <sheetData sheetId="7">
        <row r="25">
          <cell r="C25" t="str">
            <v>CICLOS Y PERIODOS ACADEMICOS - Implementar en colegios </v>
          </cell>
        </row>
        <row r="26">
          <cell r="C26" t="str">
            <v>LECTURA Y ESCRITURA - Incorporar en colegios </v>
          </cell>
        </row>
        <row r="27">
          <cell r="C27" t="str">
            <v>EDUCACIÓN MEDIA ESPECIALIZADA - Implementar en colegios </v>
          </cell>
        </row>
        <row r="28">
          <cell r="C28" t="str">
            <v>TIEMPO EXTRAESCOLAR - Beneficiar a escolares </v>
          </cell>
        </row>
        <row r="29">
          <cell r="C29" t="str">
            <v>TECNOLOGÍAS Y COMUNICACIÓN - Implementar en colegios </v>
          </cell>
        </row>
        <row r="30">
          <cell r="C30" t="str">
            <v>ESCUELA-CIUDAD-ESCUELA - Desarrollar en colegios </v>
          </cell>
        </row>
        <row r="31">
          <cell r="C31" t="str">
            <v>PROYECTOS AMBIENTALES - Implementar en colegios </v>
          </cell>
        </row>
        <row r="32">
          <cell r="C32" t="str">
            <v>EVALUACIÓN INTEGRAL - Evaluar los colegios </v>
          </cell>
        </row>
        <row r="33">
          <cell r="C33" t="str">
            <v>BILINGÛISMO - Implementar en colegios </v>
          </cell>
        </row>
        <row r="34">
          <cell r="C34"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3">
          <cell r="C3" t="str">
            <v>CUMPLIMIENTO DEL BIMESTRE</v>
          </cell>
          <cell r="D3" t="str">
            <v>AVANCES PLAN DE ACCIÓN ANUAL</v>
          </cell>
        </row>
        <row r="4">
          <cell r="B4" t="str">
            <v>Subdirección General</v>
          </cell>
          <cell r="C4">
            <v>1</v>
          </cell>
          <cell r="D4">
            <v>0.16</v>
          </cell>
        </row>
        <row r="5">
          <cell r="B5" t="str">
            <v>Manejo</v>
          </cell>
          <cell r="C5">
            <v>1</v>
          </cell>
          <cell r="D5">
            <v>0.16</v>
          </cell>
        </row>
        <row r="6">
          <cell r="B6" t="str">
            <v>Financiera</v>
          </cell>
          <cell r="C6">
            <v>1</v>
          </cell>
          <cell r="D6">
            <v>0.16</v>
          </cell>
        </row>
        <row r="7">
          <cell r="B7" t="str">
            <v>Planeación e Información</v>
          </cell>
          <cell r="C7">
            <v>1</v>
          </cell>
          <cell r="D7">
            <v>0.16</v>
          </cell>
        </row>
        <row r="8">
          <cell r="B8" t="str">
            <v>Jurídica</v>
          </cell>
          <cell r="C8">
            <v>1</v>
          </cell>
          <cell r="D8">
            <v>0.16</v>
          </cell>
        </row>
        <row r="9">
          <cell r="B9" t="str">
            <v>Reducción</v>
          </cell>
          <cell r="C9">
            <v>1</v>
          </cell>
          <cell r="D9">
            <v>0.16</v>
          </cell>
        </row>
        <row r="10">
          <cell r="B10" t="str">
            <v>Cooperación Internacional</v>
          </cell>
          <cell r="C10">
            <v>1</v>
          </cell>
          <cell r="D10">
            <v>0.16</v>
          </cell>
        </row>
        <row r="11">
          <cell r="B11" t="str">
            <v>Talento Humano</v>
          </cell>
          <cell r="C11">
            <v>0.86</v>
          </cell>
          <cell r="D11">
            <v>0.1432</v>
          </cell>
        </row>
        <row r="12">
          <cell r="B12" t="str">
            <v>Conocimiento</v>
          </cell>
          <cell r="C12">
            <v>1</v>
          </cell>
          <cell r="D12">
            <v>0.16</v>
          </cell>
        </row>
        <row r="13">
          <cell r="B13" t="str">
            <v>Administrativa</v>
          </cell>
          <cell r="C13">
            <v>1</v>
          </cell>
          <cell r="D13">
            <v>0.16</v>
          </cell>
        </row>
        <row r="14">
          <cell r="B14" t="str">
            <v>Contratación</v>
          </cell>
          <cell r="C14">
            <v>0.94</v>
          </cell>
          <cell r="D14">
            <v>0.1566</v>
          </cell>
        </row>
        <row r="15">
          <cell r="B15" t="str">
            <v>Comunicaciones</v>
          </cell>
          <cell r="C15">
            <v>0.95</v>
          </cell>
          <cell r="D15">
            <v>0.1582</v>
          </cell>
        </row>
        <row r="16">
          <cell r="B16" t="str">
            <v>Secretaria General</v>
          </cell>
          <cell r="C16">
            <v>1</v>
          </cell>
          <cell r="D16">
            <v>0.16</v>
          </cell>
        </row>
        <row r="64">
          <cell r="C64" t="str">
            <v>CUMPLIMIENTO DEL BIMESTRE</v>
          </cell>
        </row>
        <row r="65">
          <cell r="B65" t="str">
            <v>Subdirección General</v>
          </cell>
          <cell r="C65">
            <v>1</v>
          </cell>
        </row>
        <row r="66">
          <cell r="B66" t="str">
            <v>Manejo</v>
          </cell>
          <cell r="C66">
            <v>1</v>
          </cell>
        </row>
        <row r="67">
          <cell r="B67" t="str">
            <v>Financiera</v>
          </cell>
          <cell r="C67">
            <v>1</v>
          </cell>
        </row>
        <row r="68">
          <cell r="B68" t="str">
            <v>Planeación e Información</v>
          </cell>
          <cell r="C68">
            <v>1</v>
          </cell>
        </row>
        <row r="69">
          <cell r="B69" t="str">
            <v>Jurídica</v>
          </cell>
          <cell r="C69">
            <v>1</v>
          </cell>
        </row>
        <row r="70">
          <cell r="B70" t="str">
            <v>Reducción</v>
          </cell>
          <cell r="C70">
            <v>1</v>
          </cell>
        </row>
        <row r="71">
          <cell r="B71" t="str">
            <v>Cooperación Internacional</v>
          </cell>
          <cell r="C71">
            <v>1</v>
          </cell>
        </row>
        <row r="72">
          <cell r="B72" t="str">
            <v>Conocimiento</v>
          </cell>
          <cell r="C72">
            <v>1</v>
          </cell>
        </row>
        <row r="73">
          <cell r="B73" t="str">
            <v>Administrativa</v>
          </cell>
          <cell r="C73">
            <v>1</v>
          </cell>
        </row>
        <row r="74">
          <cell r="B74" t="str">
            <v>Secretaria General</v>
          </cell>
          <cell r="C74">
            <v>1</v>
          </cell>
        </row>
        <row r="75">
          <cell r="B75" t="str">
            <v>Comunicaciones</v>
          </cell>
          <cell r="C75">
            <v>0.95</v>
          </cell>
        </row>
        <row r="76">
          <cell r="B76" t="str">
            <v>Contratación</v>
          </cell>
          <cell r="C76">
            <v>0.94</v>
          </cell>
        </row>
        <row r="77">
          <cell r="B77" t="str">
            <v>Talento Humano</v>
          </cell>
          <cell r="C77">
            <v>0.86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drawing" Target="../drawings/drawing14.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drawing" Target="../drawings/drawing15.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7030A0"/>
  </sheetPr>
  <dimension ref="B3:D33"/>
  <sheetViews>
    <sheetView zoomScale="85" zoomScaleNormal="85" zoomScalePageLayoutView="0" workbookViewId="0" topLeftCell="A1">
      <selection activeCell="R19" sqref="R19"/>
    </sheetView>
  </sheetViews>
  <sheetFormatPr defaultColWidth="11.421875" defaultRowHeight="15"/>
  <cols>
    <col min="1" max="1" width="5.00390625" style="0" customWidth="1"/>
    <col min="2" max="2" width="20.421875" style="0" customWidth="1"/>
    <col min="3" max="3" width="20.57421875" style="0" customWidth="1"/>
    <col min="4" max="4" width="23.140625" style="0" customWidth="1"/>
  </cols>
  <sheetData>
    <row r="2" ht="15.75" thickBot="1"/>
    <row r="3" spans="2:4" ht="30">
      <c r="B3" s="1790" t="s">
        <v>1748</v>
      </c>
      <c r="C3" s="1791" t="s">
        <v>1764</v>
      </c>
      <c r="D3" s="1792" t="s">
        <v>1750</v>
      </c>
    </row>
    <row r="4" spans="2:4" ht="15">
      <c r="B4" s="1793" t="s">
        <v>1751</v>
      </c>
      <c r="C4" s="1794">
        <v>1</v>
      </c>
      <c r="D4" s="1795">
        <v>0.16</v>
      </c>
    </row>
    <row r="5" spans="2:4" ht="15">
      <c r="B5" s="1793" t="s">
        <v>1752</v>
      </c>
      <c r="C5" s="1794">
        <v>1</v>
      </c>
      <c r="D5" s="1795">
        <v>0.16</v>
      </c>
    </row>
    <row r="6" spans="2:4" ht="15">
      <c r="B6" s="1793" t="s">
        <v>1753</v>
      </c>
      <c r="C6" s="1794">
        <v>1</v>
      </c>
      <c r="D6" s="1795">
        <v>0.16</v>
      </c>
    </row>
    <row r="7" spans="2:4" ht="30">
      <c r="B7" s="1793" t="s">
        <v>1754</v>
      </c>
      <c r="C7" s="1794">
        <v>1</v>
      </c>
      <c r="D7" s="1795">
        <v>0.16</v>
      </c>
    </row>
    <row r="8" spans="2:4" ht="15">
      <c r="B8" s="1793" t="s">
        <v>1755</v>
      </c>
      <c r="C8" s="1794">
        <v>1</v>
      </c>
      <c r="D8" s="1795">
        <v>0.16</v>
      </c>
    </row>
    <row r="9" spans="2:4" ht="15">
      <c r="B9" s="1796" t="s">
        <v>1756</v>
      </c>
      <c r="C9" s="1794">
        <v>1</v>
      </c>
      <c r="D9" s="1795">
        <v>0.16</v>
      </c>
    </row>
    <row r="10" spans="2:4" ht="30">
      <c r="B10" s="1793" t="s">
        <v>1757</v>
      </c>
      <c r="C10" s="1794">
        <v>1</v>
      </c>
      <c r="D10" s="1795">
        <v>0.16</v>
      </c>
    </row>
    <row r="11" spans="2:4" ht="15">
      <c r="B11" s="1793" t="s">
        <v>1758</v>
      </c>
      <c r="C11" s="1794">
        <v>0.86</v>
      </c>
      <c r="D11" s="1797">
        <v>0.1432</v>
      </c>
    </row>
    <row r="12" spans="2:4" ht="15">
      <c r="B12" s="1796" t="s">
        <v>1759</v>
      </c>
      <c r="C12" s="1794">
        <v>1</v>
      </c>
      <c r="D12" s="1795">
        <v>0.16</v>
      </c>
    </row>
    <row r="13" spans="2:4" ht="15">
      <c r="B13" s="1796" t="s">
        <v>1760</v>
      </c>
      <c r="C13" s="1794">
        <v>1</v>
      </c>
      <c r="D13" s="1795">
        <v>0.16</v>
      </c>
    </row>
    <row r="14" spans="2:4" ht="15">
      <c r="B14" s="1796" t="s">
        <v>1761</v>
      </c>
      <c r="C14" s="1794">
        <v>0.94</v>
      </c>
      <c r="D14" s="1797">
        <v>0.1566</v>
      </c>
    </row>
    <row r="15" spans="2:4" ht="15">
      <c r="B15" s="1798" t="s">
        <v>1762</v>
      </c>
      <c r="C15" s="1794">
        <v>0.95</v>
      </c>
      <c r="D15" s="1797">
        <v>0.1582</v>
      </c>
    </row>
    <row r="16" spans="2:4" ht="15.75" thickBot="1">
      <c r="B16" s="1799" t="s">
        <v>1763</v>
      </c>
      <c r="C16" s="1800">
        <v>1</v>
      </c>
      <c r="D16" s="1801">
        <v>0.16</v>
      </c>
    </row>
    <row r="17" spans="2:4" ht="16.5" thickBot="1">
      <c r="B17" s="1802" t="s">
        <v>36</v>
      </c>
      <c r="C17" s="1803">
        <f>AVERAGE(C4:C16)</f>
        <v>0.9807692307692306</v>
      </c>
      <c r="D17" s="1804">
        <f>AVERAGE(D4:D16)</f>
        <v>0.15830769230769232</v>
      </c>
    </row>
    <row r="19" ht="15.75" thickBot="1"/>
    <row r="20" spans="2:4" ht="30">
      <c r="B20" s="1790" t="s">
        <v>1748</v>
      </c>
      <c r="C20" s="1791" t="s">
        <v>1749</v>
      </c>
      <c r="D20" s="1792" t="s">
        <v>1750</v>
      </c>
    </row>
    <row r="21" spans="2:4" ht="15">
      <c r="B21" s="1793" t="s">
        <v>1751</v>
      </c>
      <c r="C21" s="1794">
        <v>1</v>
      </c>
      <c r="D21" s="1795">
        <v>0.16</v>
      </c>
    </row>
    <row r="22" spans="2:4" ht="15">
      <c r="B22" s="1793" t="s">
        <v>1752</v>
      </c>
      <c r="C22" s="1794">
        <v>1</v>
      </c>
      <c r="D22" s="1795">
        <v>0.16</v>
      </c>
    </row>
    <row r="23" spans="2:4" ht="15">
      <c r="B23" s="1793" t="s">
        <v>1753</v>
      </c>
      <c r="C23" s="1794">
        <v>1</v>
      </c>
      <c r="D23" s="1795">
        <v>0.16</v>
      </c>
    </row>
    <row r="24" spans="2:4" ht="30">
      <c r="B24" s="1793" t="s">
        <v>1754</v>
      </c>
      <c r="C24" s="1794">
        <v>1</v>
      </c>
      <c r="D24" s="1795">
        <v>0.16</v>
      </c>
    </row>
    <row r="25" spans="2:4" ht="15">
      <c r="B25" s="1793" t="s">
        <v>1755</v>
      </c>
      <c r="C25" s="1794">
        <v>1</v>
      </c>
      <c r="D25" s="1795">
        <v>0.16</v>
      </c>
    </row>
    <row r="26" spans="2:4" ht="15">
      <c r="B26" s="1796" t="s">
        <v>1756</v>
      </c>
      <c r="C26" s="1794">
        <v>1</v>
      </c>
      <c r="D26" s="1795">
        <v>0.16</v>
      </c>
    </row>
    <row r="27" spans="2:4" ht="30">
      <c r="B27" s="1793" t="s">
        <v>1757</v>
      </c>
      <c r="C27" s="1794">
        <v>1</v>
      </c>
      <c r="D27" s="1795">
        <v>0.16</v>
      </c>
    </row>
    <row r="28" spans="2:4" ht="15">
      <c r="B28" s="1796" t="s">
        <v>1759</v>
      </c>
      <c r="C28" s="1794">
        <v>1</v>
      </c>
      <c r="D28" s="1795">
        <v>0.16</v>
      </c>
    </row>
    <row r="29" spans="2:4" ht="15">
      <c r="B29" s="1796" t="s">
        <v>1760</v>
      </c>
      <c r="C29" s="1794">
        <v>1</v>
      </c>
      <c r="D29" s="1795">
        <v>0.16</v>
      </c>
    </row>
    <row r="30" spans="2:4" ht="15">
      <c r="B30" s="1798" t="s">
        <v>1763</v>
      </c>
      <c r="C30" s="1794">
        <v>1</v>
      </c>
      <c r="D30" s="1797">
        <v>0.16</v>
      </c>
    </row>
    <row r="31" spans="2:4" ht="15">
      <c r="B31" s="1796" t="s">
        <v>1762</v>
      </c>
      <c r="C31" s="1794">
        <v>0.95</v>
      </c>
      <c r="D31" s="1797">
        <v>0.1582</v>
      </c>
    </row>
    <row r="32" spans="2:4" ht="15">
      <c r="B32" s="1796" t="s">
        <v>1761</v>
      </c>
      <c r="C32" s="1794">
        <v>0.94</v>
      </c>
      <c r="D32" s="1797">
        <v>0.1566</v>
      </c>
    </row>
    <row r="33" spans="2:4" ht="15">
      <c r="B33" s="1793" t="s">
        <v>1758</v>
      </c>
      <c r="C33" s="1794">
        <v>0.86</v>
      </c>
      <c r="D33" s="1797">
        <v>0.1432</v>
      </c>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theme="7" tint="-0.24997000396251678"/>
  </sheetPr>
  <dimension ref="A1:IV95"/>
  <sheetViews>
    <sheetView zoomScale="55" zoomScaleNormal="55" zoomScaleSheetLayoutView="70" zoomScalePageLayoutView="70" workbookViewId="0" topLeftCell="A1">
      <pane xSplit="4" topLeftCell="H1" activePane="topRight" state="frozen"/>
      <selection pane="topLeft" activeCell="A72" sqref="A72"/>
      <selection pane="topRight" activeCell="AC15" sqref="AC15:AD15"/>
    </sheetView>
  </sheetViews>
  <sheetFormatPr defaultColWidth="11.421875" defaultRowHeight="15"/>
  <cols>
    <col min="1" max="1" width="6.00390625" style="22" customWidth="1"/>
    <col min="2" max="2" width="18.140625" style="22" customWidth="1"/>
    <col min="3" max="3" width="24.421875" style="22" customWidth="1"/>
    <col min="4" max="4" width="38.7109375" style="67" customWidth="1"/>
    <col min="5" max="5" width="25.140625" style="22" customWidth="1"/>
    <col min="6" max="6" width="14.57421875" style="27" bestFit="1" customWidth="1"/>
    <col min="7" max="7" width="33.140625" style="22" bestFit="1" customWidth="1"/>
    <col min="8" max="8" width="26.8515625" style="22" bestFit="1" customWidth="1"/>
    <col min="9" max="9" width="22.140625" style="26" bestFit="1" customWidth="1"/>
    <col min="10" max="10" width="25.00390625" style="22" bestFit="1" customWidth="1"/>
    <col min="11" max="11" width="11.421875" style="25" customWidth="1"/>
    <col min="12" max="12" width="19.140625" style="25" customWidth="1"/>
    <col min="13" max="14" width="6.28125" style="24" bestFit="1" customWidth="1"/>
    <col min="15" max="15" width="7.140625" style="24" bestFit="1" customWidth="1"/>
    <col min="16" max="16" width="6.7109375" style="24" bestFit="1" customWidth="1"/>
    <col min="17" max="17" width="7.00390625" style="24" customWidth="1"/>
    <col min="18" max="24" width="6.140625" style="24" customWidth="1"/>
    <col min="25" max="25" width="9.140625" style="24" customWidth="1"/>
    <col min="26" max="26" width="20.7109375" style="23" hidden="1" customWidth="1"/>
    <col min="27" max="27" width="19.140625" style="23" customWidth="1"/>
    <col min="28" max="28" width="30.8515625" style="22" bestFit="1" customWidth="1"/>
    <col min="29" max="29" width="21.00390625" style="1607" customWidth="1"/>
    <col min="30" max="30" width="20.421875" style="22" customWidth="1"/>
    <col min="31" max="117" width="11.421875" style="22" customWidth="1"/>
    <col min="118" max="118" width="6.00390625" style="22" customWidth="1"/>
    <col min="119" max="119" width="18.140625" style="22" customWidth="1"/>
    <col min="120" max="120" width="24.421875" style="22" customWidth="1"/>
    <col min="121" max="121" width="31.00390625" style="22" customWidth="1"/>
    <col min="122" max="122" width="12.7109375" style="22" customWidth="1"/>
    <col min="123" max="123" width="12.00390625" style="22" customWidth="1"/>
    <col min="124" max="124" width="19.8515625" style="22" customWidth="1"/>
    <col min="125" max="125" width="17.421875" style="22" customWidth="1"/>
    <col min="126" max="126" width="11.421875" style="22" customWidth="1"/>
    <col min="127" max="127" width="14.00390625" style="22" customWidth="1"/>
    <col min="128" max="128" width="11.421875" style="22" customWidth="1"/>
    <col min="129" max="129" width="10.421875" style="22" customWidth="1"/>
    <col min="130" max="133" width="6.140625" style="22" customWidth="1"/>
    <col min="134" max="146" width="0" style="22" hidden="1" customWidth="1"/>
    <col min="147" max="149" width="11.421875" style="22" customWidth="1"/>
    <col min="150" max="150" width="13.00390625" style="22" customWidth="1"/>
    <col min="151" max="153" width="0" style="22" hidden="1" customWidth="1"/>
    <col min="154" max="154" width="42.421875" style="22" customWidth="1"/>
    <col min="155" max="155" width="0" style="22" hidden="1" customWidth="1"/>
    <col min="156" max="156" width="14.28125" style="22" customWidth="1"/>
    <col min="157" max="157" width="0" style="22" hidden="1" customWidth="1"/>
    <col min="158" max="158" width="13.8515625" style="22" customWidth="1"/>
    <col min="159" max="164" width="0" style="22" hidden="1" customWidth="1"/>
    <col min="165" max="165" width="41.421875" style="22" customWidth="1"/>
    <col min="166" max="166" width="23.00390625" style="22" customWidth="1"/>
    <col min="167" max="194" width="0" style="22" hidden="1" customWidth="1"/>
    <col min="195" max="16384" width="11.421875" style="22" customWidth="1"/>
  </cols>
  <sheetData>
    <row r="1" spans="1:29" s="47" customFormat="1" ht="15" customHeight="1" hidden="1">
      <c r="A1" s="2476"/>
      <c r="B1" s="2477"/>
      <c r="C1" s="2478"/>
      <c r="D1" s="2905" t="s">
        <v>1552</v>
      </c>
      <c r="E1" s="2906"/>
      <c r="F1" s="2906"/>
      <c r="G1" s="2906"/>
      <c r="H1" s="2906"/>
      <c r="I1" s="2906"/>
      <c r="J1" s="2906"/>
      <c r="K1" s="2906"/>
      <c r="L1" s="2906"/>
      <c r="M1" s="2906"/>
      <c r="N1" s="2906"/>
      <c r="O1" s="2906"/>
      <c r="P1" s="2906"/>
      <c r="Q1" s="2906"/>
      <c r="R1" s="2906"/>
      <c r="S1" s="2906"/>
      <c r="T1" s="2906"/>
      <c r="U1" s="2906"/>
      <c r="V1" s="2906"/>
      <c r="W1" s="2906"/>
      <c r="X1" s="2906"/>
      <c r="Y1" s="2906"/>
      <c r="Z1" s="891"/>
      <c r="AA1" s="2709" t="s">
        <v>1562</v>
      </c>
      <c r="AB1" s="2849" t="s">
        <v>1563</v>
      </c>
      <c r="AC1" s="1605"/>
    </row>
    <row r="2" spans="1:29" s="47" customFormat="1" ht="15.75" customHeight="1" hidden="1" thickBot="1">
      <c r="A2" s="2479"/>
      <c r="B2" s="2480"/>
      <c r="C2" s="2481"/>
      <c r="D2" s="2907"/>
      <c r="E2" s="2908"/>
      <c r="F2" s="2908"/>
      <c r="G2" s="2908"/>
      <c r="H2" s="2908"/>
      <c r="I2" s="2908"/>
      <c r="J2" s="2908"/>
      <c r="K2" s="2908"/>
      <c r="L2" s="2908"/>
      <c r="M2" s="2908"/>
      <c r="N2" s="2908"/>
      <c r="O2" s="2908"/>
      <c r="P2" s="2908"/>
      <c r="Q2" s="2908"/>
      <c r="R2" s="2908"/>
      <c r="S2" s="2908"/>
      <c r="T2" s="2908"/>
      <c r="U2" s="2908"/>
      <c r="V2" s="2908"/>
      <c r="W2" s="2908"/>
      <c r="X2" s="2908"/>
      <c r="Y2" s="2908"/>
      <c r="Z2" s="892"/>
      <c r="AA2" s="2710"/>
      <c r="AB2" s="2710"/>
      <c r="AC2" s="1605"/>
    </row>
    <row r="3" spans="1:29" s="47" customFormat="1" ht="15" customHeight="1" hidden="1">
      <c r="A3" s="2479"/>
      <c r="B3" s="2480"/>
      <c r="C3" s="2481"/>
      <c r="D3" s="2905" t="s">
        <v>3</v>
      </c>
      <c r="E3" s="2906"/>
      <c r="F3" s="2906"/>
      <c r="G3" s="2906"/>
      <c r="H3" s="2906"/>
      <c r="I3" s="2906"/>
      <c r="J3" s="2906"/>
      <c r="K3" s="2906"/>
      <c r="L3" s="2906"/>
      <c r="M3" s="2906"/>
      <c r="N3" s="2906"/>
      <c r="O3" s="2906"/>
      <c r="P3" s="2906"/>
      <c r="Q3" s="2906"/>
      <c r="R3" s="2906"/>
      <c r="S3" s="2906"/>
      <c r="T3" s="2906"/>
      <c r="U3" s="2906"/>
      <c r="V3" s="2906"/>
      <c r="W3" s="2906"/>
      <c r="X3" s="2906"/>
      <c r="Y3" s="2906"/>
      <c r="Z3" s="891"/>
      <c r="AA3" s="2710"/>
      <c r="AB3" s="2710"/>
      <c r="AC3" s="1605"/>
    </row>
    <row r="4" spans="1:29" s="47" customFormat="1" ht="15.75" customHeight="1" hidden="1" thickBot="1">
      <c r="A4" s="2898"/>
      <c r="B4" s="2899"/>
      <c r="C4" s="2900"/>
      <c r="D4" s="2907"/>
      <c r="E4" s="2908"/>
      <c r="F4" s="2908"/>
      <c r="G4" s="2908"/>
      <c r="H4" s="2908"/>
      <c r="I4" s="2908"/>
      <c r="J4" s="2908"/>
      <c r="K4" s="2908"/>
      <c r="L4" s="2908"/>
      <c r="M4" s="2908"/>
      <c r="N4" s="2908"/>
      <c r="O4" s="2908"/>
      <c r="P4" s="2908"/>
      <c r="Q4" s="2908"/>
      <c r="R4" s="2908"/>
      <c r="S4" s="2908"/>
      <c r="T4" s="2908"/>
      <c r="U4" s="2908"/>
      <c r="V4" s="2908"/>
      <c r="W4" s="2908"/>
      <c r="X4" s="2908"/>
      <c r="Y4" s="2908"/>
      <c r="Z4" s="892"/>
      <c r="AA4" s="2711"/>
      <c r="AB4" s="2711"/>
      <c r="AC4" s="1605"/>
    </row>
    <row r="5" spans="1:29" s="47" customFormat="1" ht="20.25" customHeight="1" hidden="1">
      <c r="A5" s="2912" t="s">
        <v>4</v>
      </c>
      <c r="B5" s="2913"/>
      <c r="C5" s="2913"/>
      <c r="D5" s="2914"/>
      <c r="E5" s="2914"/>
      <c r="F5" s="2914"/>
      <c r="G5" s="2914"/>
      <c r="H5" s="2914"/>
      <c r="I5" s="2914"/>
      <c r="J5" s="2914"/>
      <c r="K5" s="2914"/>
      <c r="L5" s="2914"/>
      <c r="M5" s="2914"/>
      <c r="N5" s="2914"/>
      <c r="O5" s="2914"/>
      <c r="P5" s="2914"/>
      <c r="Q5" s="2914"/>
      <c r="R5" s="2914"/>
      <c r="S5" s="2914"/>
      <c r="T5" s="2914"/>
      <c r="U5" s="2914"/>
      <c r="V5" s="2914"/>
      <c r="W5" s="2914"/>
      <c r="X5" s="2914"/>
      <c r="Y5" s="2914"/>
      <c r="Z5" s="2914"/>
      <c r="AA5" s="2914"/>
      <c r="AB5" s="2915"/>
      <c r="AC5" s="1606"/>
    </row>
    <row r="6" spans="1:29" s="47" customFormat="1" ht="15.75" customHeight="1" hidden="1">
      <c r="A6" s="2548" t="s">
        <v>6</v>
      </c>
      <c r="B6" s="2549"/>
      <c r="C6" s="2549"/>
      <c r="D6" s="2549"/>
      <c r="E6" s="2549"/>
      <c r="F6" s="2549"/>
      <c r="G6" s="2549"/>
      <c r="H6" s="2549"/>
      <c r="I6" s="2549"/>
      <c r="J6" s="2549"/>
      <c r="K6" s="2549"/>
      <c r="L6" s="2549"/>
      <c r="M6" s="2549"/>
      <c r="N6" s="2549"/>
      <c r="O6" s="2549"/>
      <c r="P6" s="2549"/>
      <c r="Q6" s="2549"/>
      <c r="R6" s="2549"/>
      <c r="S6" s="2549"/>
      <c r="T6" s="2549"/>
      <c r="U6" s="2549"/>
      <c r="V6" s="2549"/>
      <c r="W6" s="2549"/>
      <c r="X6" s="2549"/>
      <c r="Y6" s="2549"/>
      <c r="Z6" s="2549"/>
      <c r="AA6" s="2549"/>
      <c r="AB6" s="2901"/>
      <c r="AC6" s="1606"/>
    </row>
    <row r="7" spans="1:29" s="47" customFormat="1" ht="15.75" customHeight="1" hidden="1">
      <c r="A7" s="2548"/>
      <c r="B7" s="2549"/>
      <c r="C7" s="2549"/>
      <c r="D7" s="2549"/>
      <c r="E7" s="2549"/>
      <c r="F7" s="2549"/>
      <c r="G7" s="2549"/>
      <c r="H7" s="2549"/>
      <c r="I7" s="2549"/>
      <c r="J7" s="2549"/>
      <c r="K7" s="2549"/>
      <c r="L7" s="2549"/>
      <c r="M7" s="2549"/>
      <c r="N7" s="2549"/>
      <c r="O7" s="2549"/>
      <c r="P7" s="2549"/>
      <c r="Q7" s="2549"/>
      <c r="R7" s="2549"/>
      <c r="S7" s="2549"/>
      <c r="T7" s="2549"/>
      <c r="U7" s="2549"/>
      <c r="V7" s="2549"/>
      <c r="W7" s="2549"/>
      <c r="X7" s="2549"/>
      <c r="Y7" s="2549"/>
      <c r="Z7" s="2549"/>
      <c r="AA7" s="2549"/>
      <c r="AB7" s="2901"/>
      <c r="AC7" s="1606"/>
    </row>
    <row r="8" spans="1:29" s="47" customFormat="1" ht="20.25">
      <c r="A8" s="2548" t="s">
        <v>7</v>
      </c>
      <c r="B8" s="2549"/>
      <c r="C8" s="2549"/>
      <c r="D8" s="2549"/>
      <c r="E8" s="2549"/>
      <c r="F8" s="2549"/>
      <c r="G8" s="2549"/>
      <c r="H8" s="2549"/>
      <c r="I8" s="2549"/>
      <c r="J8" s="2549"/>
      <c r="K8" s="2549"/>
      <c r="L8" s="2549"/>
      <c r="M8" s="2549"/>
      <c r="N8" s="2549"/>
      <c r="O8" s="2549"/>
      <c r="P8" s="2549"/>
      <c r="Q8" s="2549"/>
      <c r="R8" s="2549"/>
      <c r="S8" s="2549"/>
      <c r="T8" s="2549"/>
      <c r="U8" s="2549"/>
      <c r="V8" s="2549"/>
      <c r="W8" s="2549"/>
      <c r="X8" s="2549"/>
      <c r="Y8" s="2549"/>
      <c r="Z8" s="2549"/>
      <c r="AA8" s="2549"/>
      <c r="AB8" s="2901"/>
      <c r="AC8" s="1987"/>
    </row>
    <row r="9" spans="1:29" s="47" customFormat="1" ht="21" thickBot="1">
      <c r="A9" s="2902" t="s">
        <v>1564</v>
      </c>
      <c r="B9" s="2903"/>
      <c r="C9" s="2903"/>
      <c r="D9" s="2903"/>
      <c r="E9" s="2903"/>
      <c r="F9" s="2903"/>
      <c r="G9" s="2903"/>
      <c r="H9" s="2903"/>
      <c r="I9" s="2903"/>
      <c r="J9" s="2903"/>
      <c r="K9" s="2903"/>
      <c r="L9" s="2903"/>
      <c r="M9" s="2903"/>
      <c r="N9" s="2903"/>
      <c r="O9" s="2903"/>
      <c r="P9" s="2903"/>
      <c r="Q9" s="2903"/>
      <c r="R9" s="2903"/>
      <c r="S9" s="2903"/>
      <c r="T9" s="2903"/>
      <c r="U9" s="2903"/>
      <c r="V9" s="2903"/>
      <c r="W9" s="2903"/>
      <c r="X9" s="2903"/>
      <c r="Y9" s="2903"/>
      <c r="Z9" s="2903"/>
      <c r="AA9" s="2903"/>
      <c r="AB9" s="2904"/>
      <c r="AC9" s="1988"/>
    </row>
    <row r="10" spans="1:29" ht="17.25" thickBot="1">
      <c r="A10" s="873"/>
      <c r="B10" s="869"/>
      <c r="C10" s="869"/>
      <c r="D10" s="869"/>
      <c r="E10" s="869"/>
      <c r="F10" s="178"/>
      <c r="G10" s="869"/>
      <c r="H10" s="869"/>
      <c r="I10" s="179"/>
      <c r="J10" s="869"/>
      <c r="K10" s="180"/>
      <c r="L10" s="180"/>
      <c r="M10" s="181"/>
      <c r="N10" s="181"/>
      <c r="O10" s="181"/>
      <c r="P10" s="181"/>
      <c r="Q10" s="181"/>
      <c r="R10" s="181"/>
      <c r="S10" s="181"/>
      <c r="T10" s="181"/>
      <c r="U10" s="181"/>
      <c r="V10" s="181"/>
      <c r="W10" s="181"/>
      <c r="X10" s="181"/>
      <c r="Y10" s="181"/>
      <c r="Z10" s="182"/>
      <c r="AA10" s="182"/>
      <c r="AB10" s="904"/>
      <c r="AC10" s="1989"/>
    </row>
    <row r="11" spans="1:29" s="46" customFormat="1" ht="17.25" thickBot="1">
      <c r="A11" s="2909" t="s">
        <v>696</v>
      </c>
      <c r="B11" s="2910"/>
      <c r="C11" s="2911"/>
      <c r="D11" s="2543" t="s">
        <v>1556</v>
      </c>
      <c r="E11" s="2543"/>
      <c r="F11" s="2543"/>
      <c r="G11" s="2543"/>
      <c r="H11" s="2543"/>
      <c r="I11" s="2543"/>
      <c r="J11" s="2543"/>
      <c r="K11" s="2543"/>
      <c r="L11" s="2543"/>
      <c r="M11" s="2543"/>
      <c r="N11" s="2543"/>
      <c r="O11" s="2543"/>
      <c r="P11" s="2543"/>
      <c r="Q11" s="2543"/>
      <c r="R11" s="2543"/>
      <c r="S11" s="2543"/>
      <c r="T11" s="2543"/>
      <c r="U11" s="2543"/>
      <c r="V11" s="2543"/>
      <c r="W11" s="2543"/>
      <c r="X11" s="2543"/>
      <c r="Y11" s="2543"/>
      <c r="Z11" s="2543"/>
      <c r="AA11" s="2543"/>
      <c r="AB11" s="2544"/>
      <c r="AC11" s="1990"/>
    </row>
    <row r="12" spans="1:29" ht="17.25" thickBot="1">
      <c r="A12" s="905"/>
      <c r="B12" s="173"/>
      <c r="C12" s="173"/>
      <c r="D12" s="173"/>
      <c r="E12" s="173"/>
      <c r="F12" s="30"/>
      <c r="G12" s="173"/>
      <c r="H12" s="173"/>
      <c r="I12" s="173"/>
      <c r="J12" s="173"/>
      <c r="K12" s="173"/>
      <c r="L12" s="173"/>
      <c r="M12" s="173"/>
      <c r="N12" s="173"/>
      <c r="O12" s="173"/>
      <c r="P12" s="173"/>
      <c r="Q12" s="173"/>
      <c r="R12" s="173"/>
      <c r="S12" s="173"/>
      <c r="T12" s="173"/>
      <c r="U12" s="173"/>
      <c r="V12" s="173"/>
      <c r="W12" s="173"/>
      <c r="X12" s="173"/>
      <c r="Y12" s="173"/>
      <c r="Z12" s="173"/>
      <c r="AA12" s="173"/>
      <c r="AB12" s="906"/>
      <c r="AC12" s="1989"/>
    </row>
    <row r="13" spans="1:29" s="46" customFormat="1" ht="17.25" thickBot="1">
      <c r="A13" s="2891" t="s">
        <v>695</v>
      </c>
      <c r="B13" s="2892"/>
      <c r="C13" s="2893"/>
      <c r="D13" s="2508" t="s">
        <v>103</v>
      </c>
      <c r="E13" s="2508"/>
      <c r="F13" s="2508"/>
      <c r="G13" s="2508"/>
      <c r="H13" s="2508"/>
      <c r="I13" s="2508"/>
      <c r="J13" s="2508"/>
      <c r="K13" s="2508"/>
      <c r="L13" s="2508"/>
      <c r="M13" s="2508"/>
      <c r="N13" s="2508"/>
      <c r="O13" s="2508"/>
      <c r="P13" s="2508"/>
      <c r="Q13" s="2508"/>
      <c r="R13" s="2508"/>
      <c r="S13" s="2508"/>
      <c r="T13" s="2508"/>
      <c r="U13" s="2508"/>
      <c r="V13" s="2508"/>
      <c r="W13" s="2508"/>
      <c r="X13" s="2508"/>
      <c r="Y13" s="2508"/>
      <c r="Z13" s="2508"/>
      <c r="AA13" s="2508"/>
      <c r="AB13" s="2509"/>
      <c r="AC13" s="1991"/>
    </row>
    <row r="14" spans="1:29" ht="17.25" thickBot="1">
      <c r="A14" s="905"/>
      <c r="B14" s="173"/>
      <c r="C14" s="173"/>
      <c r="D14" s="173"/>
      <c r="E14" s="173"/>
      <c r="F14" s="30"/>
      <c r="G14" s="173"/>
      <c r="H14" s="173"/>
      <c r="I14" s="173"/>
      <c r="J14" s="173"/>
      <c r="K14" s="869"/>
      <c r="L14" s="869"/>
      <c r="M14" s="173"/>
      <c r="N14" s="173"/>
      <c r="O14" s="173"/>
      <c r="P14" s="173"/>
      <c r="Q14" s="173"/>
      <c r="R14" s="173"/>
      <c r="S14" s="173"/>
      <c r="T14" s="173"/>
      <c r="U14" s="173"/>
      <c r="V14" s="173"/>
      <c r="W14" s="173"/>
      <c r="X14" s="173"/>
      <c r="Y14" s="173"/>
      <c r="Z14" s="869"/>
      <c r="AA14" s="869"/>
      <c r="AB14" s="906"/>
      <c r="AC14" s="1989"/>
    </row>
    <row r="15" spans="1:30" s="31" customFormat="1" ht="64.5" thickBot="1">
      <c r="A15" s="907" t="s">
        <v>12</v>
      </c>
      <c r="B15" s="907" t="s">
        <v>494</v>
      </c>
      <c r="C15" s="709" t="s">
        <v>14</v>
      </c>
      <c r="D15" s="174" t="s">
        <v>15</v>
      </c>
      <c r="E15" s="908" t="s">
        <v>16</v>
      </c>
      <c r="F15" s="753" t="s">
        <v>17</v>
      </c>
      <c r="G15" s="709" t="s">
        <v>18</v>
      </c>
      <c r="H15" s="709" t="s">
        <v>19</v>
      </c>
      <c r="I15" s="710" t="s">
        <v>20</v>
      </c>
      <c r="J15" s="709" t="s">
        <v>105</v>
      </c>
      <c r="K15" s="709" t="s">
        <v>22</v>
      </c>
      <c r="L15" s="709" t="s">
        <v>23</v>
      </c>
      <c r="M15" s="773" t="s">
        <v>24</v>
      </c>
      <c r="N15" s="773" t="s">
        <v>25</v>
      </c>
      <c r="O15" s="773" t="s">
        <v>26</v>
      </c>
      <c r="P15" s="773" t="s">
        <v>27</v>
      </c>
      <c r="Q15" s="773" t="s">
        <v>28</v>
      </c>
      <c r="R15" s="773" t="s">
        <v>29</v>
      </c>
      <c r="S15" s="773" t="s">
        <v>30</v>
      </c>
      <c r="T15" s="773" t="s">
        <v>31</v>
      </c>
      <c r="U15" s="773" t="s">
        <v>32</v>
      </c>
      <c r="V15" s="773" t="s">
        <v>33</v>
      </c>
      <c r="W15" s="773" t="s">
        <v>34</v>
      </c>
      <c r="X15" s="773" t="s">
        <v>35</v>
      </c>
      <c r="Y15" s="709" t="s">
        <v>36</v>
      </c>
      <c r="Z15" s="709" t="s">
        <v>37</v>
      </c>
      <c r="AA15" s="709" t="s">
        <v>1549</v>
      </c>
      <c r="AB15" s="709" t="s">
        <v>106</v>
      </c>
      <c r="AC15" s="2225" t="s">
        <v>1788</v>
      </c>
      <c r="AD15" s="2225" t="s">
        <v>1789</v>
      </c>
    </row>
    <row r="16" spans="1:30" s="44" customFormat="1" ht="63.75" customHeight="1">
      <c r="A16" s="2917">
        <v>1</v>
      </c>
      <c r="B16" s="2888" t="s">
        <v>678</v>
      </c>
      <c r="C16" s="2894" t="s">
        <v>694</v>
      </c>
      <c r="D16" s="769" t="s">
        <v>693</v>
      </c>
      <c r="E16" s="761" t="s">
        <v>692</v>
      </c>
      <c r="F16" s="775">
        <v>3</v>
      </c>
      <c r="G16" s="776" t="s">
        <v>691</v>
      </c>
      <c r="H16" s="777" t="s">
        <v>615</v>
      </c>
      <c r="I16" s="778">
        <f aca="true" t="shared" si="0" ref="I16:I47">$I$78/65</f>
        <v>0.015384615384615385</v>
      </c>
      <c r="J16" s="761" t="s">
        <v>690</v>
      </c>
      <c r="K16" s="776">
        <v>42795</v>
      </c>
      <c r="L16" s="776">
        <v>43069</v>
      </c>
      <c r="M16" s="779"/>
      <c r="N16" s="779"/>
      <c r="O16" s="779">
        <v>1</v>
      </c>
      <c r="P16" s="779"/>
      <c r="Q16" s="779"/>
      <c r="R16" s="779"/>
      <c r="S16" s="779">
        <v>1</v>
      </c>
      <c r="T16" s="779"/>
      <c r="U16" s="779"/>
      <c r="V16" s="779"/>
      <c r="W16" s="779">
        <v>1</v>
      </c>
      <c r="X16" s="779"/>
      <c r="Y16" s="775">
        <f>SUM(M16:X16)</f>
        <v>3</v>
      </c>
      <c r="Z16" s="875"/>
      <c r="AA16" s="875"/>
      <c r="AB16" s="909"/>
      <c r="AC16" s="2242">
        <v>1</v>
      </c>
      <c r="AD16" s="2242">
        <v>0.3333333333333333</v>
      </c>
    </row>
    <row r="17" spans="1:30" s="42" customFormat="1" ht="25.5">
      <c r="A17" s="2918"/>
      <c r="B17" s="2889"/>
      <c r="C17" s="2895"/>
      <c r="D17" s="769" t="s">
        <v>689</v>
      </c>
      <c r="E17" s="761" t="s">
        <v>688</v>
      </c>
      <c r="F17" s="775">
        <v>12</v>
      </c>
      <c r="G17" s="776" t="s">
        <v>687</v>
      </c>
      <c r="H17" s="777" t="s">
        <v>615</v>
      </c>
      <c r="I17" s="778">
        <f t="shared" si="0"/>
        <v>0.015384615384615385</v>
      </c>
      <c r="J17" s="776" t="s">
        <v>109</v>
      </c>
      <c r="K17" s="776">
        <v>42736</v>
      </c>
      <c r="L17" s="776">
        <v>43100</v>
      </c>
      <c r="M17" s="780">
        <v>1</v>
      </c>
      <c r="N17" s="780">
        <v>1</v>
      </c>
      <c r="O17" s="780">
        <v>1</v>
      </c>
      <c r="P17" s="780">
        <v>1</v>
      </c>
      <c r="Q17" s="780">
        <v>1</v>
      </c>
      <c r="R17" s="780">
        <v>1</v>
      </c>
      <c r="S17" s="780">
        <v>1</v>
      </c>
      <c r="T17" s="780">
        <v>1</v>
      </c>
      <c r="U17" s="780">
        <v>1</v>
      </c>
      <c r="V17" s="780">
        <v>1</v>
      </c>
      <c r="W17" s="780">
        <v>1</v>
      </c>
      <c r="X17" s="780">
        <v>1</v>
      </c>
      <c r="Y17" s="775">
        <f aca="true" t="shared" si="1" ref="Y17:Y77">SUM(M17:X17)</f>
        <v>12</v>
      </c>
      <c r="Z17" s="875"/>
      <c r="AA17" s="875"/>
      <c r="AB17" s="909"/>
      <c r="AC17" s="2242">
        <v>0.75</v>
      </c>
      <c r="AD17" s="2242">
        <v>0.25</v>
      </c>
    </row>
    <row r="18" spans="1:30" s="42" customFormat="1" ht="25.5">
      <c r="A18" s="2918"/>
      <c r="B18" s="2889"/>
      <c r="C18" s="2895"/>
      <c r="D18" s="769" t="s">
        <v>686</v>
      </c>
      <c r="E18" s="761" t="s">
        <v>504</v>
      </c>
      <c r="F18" s="775">
        <v>4</v>
      </c>
      <c r="G18" s="776" t="s">
        <v>685</v>
      </c>
      <c r="H18" s="777" t="s">
        <v>615</v>
      </c>
      <c r="I18" s="778">
        <f t="shared" si="0"/>
        <v>0.015384615384615385</v>
      </c>
      <c r="J18" s="776" t="s">
        <v>684</v>
      </c>
      <c r="K18" s="776">
        <v>42795</v>
      </c>
      <c r="L18" s="776">
        <v>43100</v>
      </c>
      <c r="M18" s="780"/>
      <c r="N18" s="780"/>
      <c r="O18" s="780">
        <v>1</v>
      </c>
      <c r="P18" s="780"/>
      <c r="Q18" s="780"/>
      <c r="R18" s="780">
        <v>1</v>
      </c>
      <c r="S18" s="780"/>
      <c r="T18" s="780"/>
      <c r="U18" s="780">
        <v>1</v>
      </c>
      <c r="V18" s="780"/>
      <c r="W18" s="780"/>
      <c r="X18" s="781">
        <v>1</v>
      </c>
      <c r="Y18" s="775">
        <f t="shared" si="1"/>
        <v>4</v>
      </c>
      <c r="Z18" s="875"/>
      <c r="AA18" s="875"/>
      <c r="AB18" s="909"/>
      <c r="AC18" s="2242">
        <v>1</v>
      </c>
      <c r="AD18" s="2242">
        <v>0.25</v>
      </c>
    </row>
    <row r="19" spans="1:30" s="42" customFormat="1" ht="39" thickBot="1">
      <c r="A19" s="2918"/>
      <c r="B19" s="2889"/>
      <c r="C19" s="2897"/>
      <c r="D19" s="769" t="s">
        <v>683</v>
      </c>
      <c r="E19" s="761" t="s">
        <v>682</v>
      </c>
      <c r="F19" s="775">
        <v>1</v>
      </c>
      <c r="G19" s="776" t="s">
        <v>681</v>
      </c>
      <c r="H19" s="777" t="s">
        <v>615</v>
      </c>
      <c r="I19" s="778">
        <f t="shared" si="0"/>
        <v>0.015384615384615385</v>
      </c>
      <c r="J19" s="776" t="s">
        <v>680</v>
      </c>
      <c r="K19" s="776" t="s">
        <v>679</v>
      </c>
      <c r="L19" s="776">
        <v>42766</v>
      </c>
      <c r="M19" s="780">
        <v>1</v>
      </c>
      <c r="N19" s="780"/>
      <c r="O19" s="780"/>
      <c r="P19" s="780"/>
      <c r="Q19" s="780"/>
      <c r="R19" s="780"/>
      <c r="S19" s="780"/>
      <c r="T19" s="780"/>
      <c r="U19" s="780"/>
      <c r="V19" s="780"/>
      <c r="W19" s="780"/>
      <c r="X19" s="780"/>
      <c r="Y19" s="775">
        <f t="shared" si="1"/>
        <v>1</v>
      </c>
      <c r="Z19" s="875"/>
      <c r="AA19" s="875"/>
      <c r="AB19" s="909"/>
      <c r="AC19" s="2242">
        <v>1</v>
      </c>
      <c r="AD19" s="2242">
        <v>1</v>
      </c>
    </row>
    <row r="20" spans="1:30" s="42" customFormat="1" ht="38.25">
      <c r="A20" s="2918"/>
      <c r="B20" s="2889"/>
      <c r="C20" s="2894" t="s">
        <v>677</v>
      </c>
      <c r="D20" s="769" t="s">
        <v>676</v>
      </c>
      <c r="E20" s="761" t="s">
        <v>675</v>
      </c>
      <c r="F20" s="775">
        <v>2</v>
      </c>
      <c r="G20" s="776" t="s">
        <v>673</v>
      </c>
      <c r="H20" s="777" t="s">
        <v>615</v>
      </c>
      <c r="I20" s="778">
        <f t="shared" si="0"/>
        <v>0.015384615384615385</v>
      </c>
      <c r="J20" s="776" t="s">
        <v>672</v>
      </c>
      <c r="K20" s="776">
        <v>42736</v>
      </c>
      <c r="L20" s="776">
        <v>42916</v>
      </c>
      <c r="M20" s="780">
        <v>1</v>
      </c>
      <c r="N20" s="780"/>
      <c r="O20" s="780"/>
      <c r="P20" s="780"/>
      <c r="Q20" s="780"/>
      <c r="R20" s="780"/>
      <c r="S20" s="780">
        <v>1</v>
      </c>
      <c r="T20" s="780"/>
      <c r="U20" s="780"/>
      <c r="V20" s="780"/>
      <c r="W20" s="780"/>
      <c r="X20" s="780"/>
      <c r="Y20" s="775">
        <f t="shared" si="1"/>
        <v>2</v>
      </c>
      <c r="Z20" s="875"/>
      <c r="AA20" s="875"/>
      <c r="AB20" s="909"/>
      <c r="AC20" s="2242">
        <v>1</v>
      </c>
      <c r="AD20" s="2242">
        <v>0.5</v>
      </c>
    </row>
    <row r="21" spans="1:30" s="42" customFormat="1" ht="25.5">
      <c r="A21" s="2918"/>
      <c r="B21" s="2889"/>
      <c r="C21" s="2895"/>
      <c r="D21" s="769" t="s">
        <v>674</v>
      </c>
      <c r="E21" s="761" t="s">
        <v>672</v>
      </c>
      <c r="F21" s="775">
        <v>2</v>
      </c>
      <c r="G21" s="776" t="s">
        <v>673</v>
      </c>
      <c r="H21" s="777" t="s">
        <v>615</v>
      </c>
      <c r="I21" s="778">
        <f t="shared" si="0"/>
        <v>0.015384615384615385</v>
      </c>
      <c r="J21" s="761" t="s">
        <v>672</v>
      </c>
      <c r="K21" s="776">
        <v>42736</v>
      </c>
      <c r="L21" s="776">
        <v>42916</v>
      </c>
      <c r="M21" s="780">
        <v>1</v>
      </c>
      <c r="N21" s="780"/>
      <c r="O21" s="780"/>
      <c r="P21" s="780"/>
      <c r="Q21" s="780"/>
      <c r="R21" s="780"/>
      <c r="S21" s="780">
        <v>1</v>
      </c>
      <c r="T21" s="780"/>
      <c r="U21" s="780"/>
      <c r="V21" s="780"/>
      <c r="W21" s="780"/>
      <c r="X21" s="780"/>
      <c r="Y21" s="775">
        <f t="shared" si="1"/>
        <v>2</v>
      </c>
      <c r="Z21" s="875"/>
      <c r="AA21" s="875"/>
      <c r="AB21" s="909"/>
      <c r="AC21" s="2242">
        <v>0</v>
      </c>
      <c r="AD21" s="2242">
        <v>0</v>
      </c>
    </row>
    <row r="22" spans="1:256" s="42" customFormat="1" ht="39" thickBot="1">
      <c r="A22" s="2918"/>
      <c r="B22" s="2889"/>
      <c r="C22" s="2896"/>
      <c r="D22" s="1728" t="s">
        <v>671</v>
      </c>
      <c r="E22" s="1729" t="s">
        <v>499</v>
      </c>
      <c r="F22" s="1730">
        <v>2</v>
      </c>
      <c r="G22" s="782" t="s">
        <v>572</v>
      </c>
      <c r="H22" s="1731" t="s">
        <v>615</v>
      </c>
      <c r="I22" s="1732">
        <f t="shared" si="0"/>
        <v>0.015384615384615385</v>
      </c>
      <c r="J22" s="782" t="s">
        <v>496</v>
      </c>
      <c r="K22" s="782">
        <v>42736</v>
      </c>
      <c r="L22" s="782">
        <v>42916</v>
      </c>
      <c r="M22" s="1733">
        <v>1</v>
      </c>
      <c r="N22" s="1733"/>
      <c r="O22" s="1733"/>
      <c r="P22" s="1733"/>
      <c r="Q22" s="1733"/>
      <c r="R22" s="1733"/>
      <c r="S22" s="1733">
        <v>1</v>
      </c>
      <c r="T22" s="1733"/>
      <c r="U22" s="1733"/>
      <c r="V22" s="1733"/>
      <c r="W22" s="1733"/>
      <c r="X22" s="1733"/>
      <c r="Y22" s="1730">
        <f t="shared" si="1"/>
        <v>2</v>
      </c>
      <c r="Z22" s="875"/>
      <c r="AA22" s="1734"/>
      <c r="AB22" s="1735"/>
      <c r="AC22" s="2242">
        <v>1</v>
      </c>
      <c r="AD22" s="2242">
        <v>0.5</v>
      </c>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Q22" s="34"/>
      <c r="ER22" s="34"/>
      <c r="ES22" s="34"/>
      <c r="ET22" s="34"/>
      <c r="EX22" s="34"/>
      <c r="EZ22" s="34"/>
      <c r="FB22" s="34"/>
      <c r="FI22" s="34"/>
      <c r="FJ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row>
    <row r="23" spans="1:30" s="42" customFormat="1" ht="51">
      <c r="A23" s="2918"/>
      <c r="B23" s="2889"/>
      <c r="C23" s="2894" t="s">
        <v>670</v>
      </c>
      <c r="D23" s="769" t="s">
        <v>669</v>
      </c>
      <c r="E23" s="761" t="s">
        <v>668</v>
      </c>
      <c r="F23" s="775">
        <v>1</v>
      </c>
      <c r="G23" s="776" t="s">
        <v>667</v>
      </c>
      <c r="H23" s="353" t="s">
        <v>655</v>
      </c>
      <c r="I23" s="778">
        <f t="shared" si="0"/>
        <v>0.015384615384615385</v>
      </c>
      <c r="J23" s="776" t="s">
        <v>666</v>
      </c>
      <c r="K23" s="776">
        <v>42736</v>
      </c>
      <c r="L23" s="776">
        <v>42766</v>
      </c>
      <c r="M23" s="780">
        <v>1</v>
      </c>
      <c r="N23" s="780"/>
      <c r="O23" s="780"/>
      <c r="P23" s="780"/>
      <c r="Q23" s="780"/>
      <c r="R23" s="780"/>
      <c r="S23" s="780"/>
      <c r="T23" s="780"/>
      <c r="U23" s="780"/>
      <c r="V23" s="780"/>
      <c r="W23" s="780"/>
      <c r="X23" s="780"/>
      <c r="Y23" s="775">
        <f t="shared" si="1"/>
        <v>1</v>
      </c>
      <c r="Z23" s="875"/>
      <c r="AA23" s="875"/>
      <c r="AB23" s="909"/>
      <c r="AC23" s="2242">
        <v>1</v>
      </c>
      <c r="AD23" s="2242">
        <v>1</v>
      </c>
    </row>
    <row r="24" spans="1:30" s="42" customFormat="1" ht="51">
      <c r="A24" s="2918"/>
      <c r="B24" s="2889"/>
      <c r="C24" s="2895"/>
      <c r="D24" s="769" t="s">
        <v>665</v>
      </c>
      <c r="E24" s="761" t="s">
        <v>664</v>
      </c>
      <c r="F24" s="775">
        <v>14</v>
      </c>
      <c r="G24" s="776" t="s">
        <v>663</v>
      </c>
      <c r="H24" s="353" t="s">
        <v>655</v>
      </c>
      <c r="I24" s="778">
        <f t="shared" si="0"/>
        <v>0.015384615384615385</v>
      </c>
      <c r="J24" s="776" t="s">
        <v>662</v>
      </c>
      <c r="K24" s="776">
        <v>42736</v>
      </c>
      <c r="L24" s="776">
        <v>43100</v>
      </c>
      <c r="M24" s="780">
        <v>1</v>
      </c>
      <c r="N24" s="780">
        <v>1</v>
      </c>
      <c r="O24" s="780">
        <v>1</v>
      </c>
      <c r="P24" s="780">
        <v>1</v>
      </c>
      <c r="Q24" s="780">
        <v>1</v>
      </c>
      <c r="R24" s="780">
        <v>1</v>
      </c>
      <c r="S24" s="780">
        <v>2</v>
      </c>
      <c r="T24" s="780">
        <v>1</v>
      </c>
      <c r="U24" s="780">
        <v>1</v>
      </c>
      <c r="V24" s="780">
        <v>1</v>
      </c>
      <c r="W24" s="780">
        <v>1</v>
      </c>
      <c r="X24" s="780">
        <v>2</v>
      </c>
      <c r="Y24" s="775">
        <f t="shared" si="1"/>
        <v>14</v>
      </c>
      <c r="Z24" s="875"/>
      <c r="AA24" s="875"/>
      <c r="AB24" s="909"/>
      <c r="AC24" s="2242">
        <v>1</v>
      </c>
      <c r="AD24" s="2242">
        <v>0.3333333333333333</v>
      </c>
    </row>
    <row r="25" spans="1:30" s="42" customFormat="1" ht="51">
      <c r="A25" s="2918"/>
      <c r="B25" s="2889"/>
      <c r="C25" s="2895"/>
      <c r="D25" s="769" t="s">
        <v>661</v>
      </c>
      <c r="E25" s="761" t="s">
        <v>660</v>
      </c>
      <c r="F25" s="775">
        <v>12</v>
      </c>
      <c r="G25" s="776" t="s">
        <v>659</v>
      </c>
      <c r="H25" s="353" t="s">
        <v>637</v>
      </c>
      <c r="I25" s="778">
        <f t="shared" si="0"/>
        <v>0.015384615384615385</v>
      </c>
      <c r="J25" s="776" t="s">
        <v>658</v>
      </c>
      <c r="K25" s="776">
        <v>42736</v>
      </c>
      <c r="L25" s="776">
        <v>43100</v>
      </c>
      <c r="M25" s="780">
        <v>1</v>
      </c>
      <c r="N25" s="780">
        <v>1</v>
      </c>
      <c r="O25" s="780">
        <v>1</v>
      </c>
      <c r="P25" s="780">
        <v>1</v>
      </c>
      <c r="Q25" s="780">
        <v>1</v>
      </c>
      <c r="R25" s="780">
        <v>1</v>
      </c>
      <c r="S25" s="780">
        <v>1</v>
      </c>
      <c r="T25" s="780">
        <v>1</v>
      </c>
      <c r="U25" s="780">
        <v>1</v>
      </c>
      <c r="V25" s="780">
        <v>1</v>
      </c>
      <c r="W25" s="780">
        <v>1</v>
      </c>
      <c r="X25" s="780">
        <v>1</v>
      </c>
      <c r="Y25" s="775">
        <f t="shared" si="1"/>
        <v>12</v>
      </c>
      <c r="Z25" s="875"/>
      <c r="AA25" s="875"/>
      <c r="AB25" s="909"/>
      <c r="AC25" s="2242">
        <v>1</v>
      </c>
      <c r="AD25" s="2242">
        <v>0.3333333333333333</v>
      </c>
    </row>
    <row r="26" spans="1:30" s="42" customFormat="1" ht="25.5">
      <c r="A26" s="2918"/>
      <c r="B26" s="2889"/>
      <c r="C26" s="2895"/>
      <c r="D26" s="769" t="s">
        <v>657</v>
      </c>
      <c r="E26" s="761" t="s">
        <v>654</v>
      </c>
      <c r="F26" s="775">
        <v>1</v>
      </c>
      <c r="G26" s="776" t="s">
        <v>656</v>
      </c>
      <c r="H26" s="353" t="s">
        <v>655</v>
      </c>
      <c r="I26" s="778">
        <f t="shared" si="0"/>
        <v>0.015384615384615385</v>
      </c>
      <c r="J26" s="776" t="s">
        <v>654</v>
      </c>
      <c r="K26" s="776">
        <v>43040</v>
      </c>
      <c r="L26" s="776">
        <v>43069</v>
      </c>
      <c r="M26" s="780"/>
      <c r="N26" s="780"/>
      <c r="O26" s="780"/>
      <c r="P26" s="780"/>
      <c r="Q26" s="780"/>
      <c r="R26" s="780"/>
      <c r="S26" s="780"/>
      <c r="T26" s="780"/>
      <c r="U26" s="780"/>
      <c r="V26" s="780"/>
      <c r="W26" s="780">
        <v>1</v>
      </c>
      <c r="X26" s="780"/>
      <c r="Y26" s="775">
        <f t="shared" si="1"/>
        <v>1</v>
      </c>
      <c r="Z26" s="875"/>
      <c r="AA26" s="875"/>
      <c r="AB26" s="909"/>
      <c r="AC26" s="2242" t="s">
        <v>95</v>
      </c>
      <c r="AD26" s="2242">
        <v>0</v>
      </c>
    </row>
    <row r="27" spans="1:30" s="42" customFormat="1" ht="51">
      <c r="A27" s="2918"/>
      <c r="B27" s="2889"/>
      <c r="C27" s="2895"/>
      <c r="D27" s="769" t="s">
        <v>653</v>
      </c>
      <c r="E27" s="761" t="s">
        <v>652</v>
      </c>
      <c r="F27" s="775">
        <v>12</v>
      </c>
      <c r="G27" s="776" t="s">
        <v>651</v>
      </c>
      <c r="H27" s="353" t="s">
        <v>621</v>
      </c>
      <c r="I27" s="778">
        <f t="shared" si="0"/>
        <v>0.015384615384615385</v>
      </c>
      <c r="J27" s="776" t="s">
        <v>504</v>
      </c>
      <c r="K27" s="776">
        <v>42736</v>
      </c>
      <c r="L27" s="776">
        <v>43100</v>
      </c>
      <c r="M27" s="779">
        <v>1</v>
      </c>
      <c r="N27" s="779">
        <v>1</v>
      </c>
      <c r="O27" s="779">
        <v>1</v>
      </c>
      <c r="P27" s="779">
        <v>1</v>
      </c>
      <c r="Q27" s="779">
        <v>1</v>
      </c>
      <c r="R27" s="779">
        <v>1</v>
      </c>
      <c r="S27" s="779">
        <v>1</v>
      </c>
      <c r="T27" s="779">
        <v>1</v>
      </c>
      <c r="U27" s="779">
        <v>1</v>
      </c>
      <c r="V27" s="779">
        <v>1</v>
      </c>
      <c r="W27" s="779">
        <v>1</v>
      </c>
      <c r="X27" s="779">
        <v>1</v>
      </c>
      <c r="Y27" s="775">
        <f t="shared" si="1"/>
        <v>12</v>
      </c>
      <c r="Z27" s="875"/>
      <c r="AA27" s="875"/>
      <c r="AB27" s="909"/>
      <c r="AC27" s="2242">
        <v>1</v>
      </c>
      <c r="AD27" s="2242">
        <v>0.3333333333333333</v>
      </c>
    </row>
    <row r="28" spans="1:30" s="42" customFormat="1" ht="38.25">
      <c r="A28" s="2918"/>
      <c r="B28" s="2889"/>
      <c r="C28" s="2895"/>
      <c r="D28" s="769" t="s">
        <v>650</v>
      </c>
      <c r="E28" s="761" t="s">
        <v>649</v>
      </c>
      <c r="F28" s="775">
        <v>12</v>
      </c>
      <c r="G28" s="776" t="s">
        <v>648</v>
      </c>
      <c r="H28" s="353" t="s">
        <v>495</v>
      </c>
      <c r="I28" s="778">
        <f t="shared" si="0"/>
        <v>0.015384615384615385</v>
      </c>
      <c r="J28" s="776" t="s">
        <v>504</v>
      </c>
      <c r="K28" s="776">
        <v>42736</v>
      </c>
      <c r="L28" s="776">
        <v>43100</v>
      </c>
      <c r="M28" s="779">
        <v>1</v>
      </c>
      <c r="N28" s="779">
        <v>1</v>
      </c>
      <c r="O28" s="779">
        <v>1</v>
      </c>
      <c r="P28" s="779">
        <v>1</v>
      </c>
      <c r="Q28" s="779">
        <v>1</v>
      </c>
      <c r="R28" s="779">
        <v>1</v>
      </c>
      <c r="S28" s="779">
        <v>1</v>
      </c>
      <c r="T28" s="779">
        <v>1</v>
      </c>
      <c r="U28" s="779">
        <v>1</v>
      </c>
      <c r="V28" s="779">
        <v>1</v>
      </c>
      <c r="W28" s="779">
        <v>1</v>
      </c>
      <c r="X28" s="779">
        <v>1</v>
      </c>
      <c r="Y28" s="775">
        <f t="shared" si="1"/>
        <v>12</v>
      </c>
      <c r="Z28" s="875"/>
      <c r="AA28" s="875"/>
      <c r="AB28" s="909"/>
      <c r="AC28" s="2242">
        <v>1</v>
      </c>
      <c r="AD28" s="2242">
        <v>0.3333333333333333</v>
      </c>
    </row>
    <row r="29" spans="1:30" s="42" customFormat="1" ht="39" thickBot="1">
      <c r="A29" s="2918"/>
      <c r="B29" s="2889"/>
      <c r="C29" s="2916"/>
      <c r="D29" s="1309" t="s">
        <v>647</v>
      </c>
      <c r="E29" s="1310" t="s">
        <v>646</v>
      </c>
      <c r="F29" s="1311">
        <v>12</v>
      </c>
      <c r="G29" s="1312" t="s">
        <v>645</v>
      </c>
      <c r="H29" s="1313" t="s">
        <v>637</v>
      </c>
      <c r="I29" s="1314">
        <f t="shared" si="0"/>
        <v>0.015384615384615385</v>
      </c>
      <c r="J29" s="1312" t="s">
        <v>504</v>
      </c>
      <c r="K29" s="1312">
        <v>42736</v>
      </c>
      <c r="L29" s="1312">
        <v>43100</v>
      </c>
      <c r="M29" s="1315">
        <v>1</v>
      </c>
      <c r="N29" s="1315">
        <v>1</v>
      </c>
      <c r="O29" s="1315">
        <v>1</v>
      </c>
      <c r="P29" s="1315">
        <v>1</v>
      </c>
      <c r="Q29" s="1315">
        <v>1</v>
      </c>
      <c r="R29" s="1315">
        <v>1</v>
      </c>
      <c r="S29" s="1315">
        <v>1</v>
      </c>
      <c r="T29" s="1315">
        <v>1</v>
      </c>
      <c r="U29" s="1315">
        <v>1</v>
      </c>
      <c r="V29" s="1315">
        <v>1</v>
      </c>
      <c r="W29" s="1315">
        <v>1</v>
      </c>
      <c r="X29" s="1315">
        <v>1</v>
      </c>
      <c r="Y29" s="1311">
        <f t="shared" si="1"/>
        <v>12</v>
      </c>
      <c r="Z29" s="1316"/>
      <c r="AA29" s="1316"/>
      <c r="AB29" s="1317"/>
      <c r="AC29" s="2242">
        <v>1</v>
      </c>
      <c r="AD29" s="2242">
        <v>0.3333333333333333</v>
      </c>
    </row>
    <row r="30" spans="1:30" s="42" customFormat="1" ht="38.25">
      <c r="A30" s="2918"/>
      <c r="B30" s="2889"/>
      <c r="C30" s="2894" t="s">
        <v>644</v>
      </c>
      <c r="D30" s="1325" t="s">
        <v>643</v>
      </c>
      <c r="E30" s="1326" t="s">
        <v>642</v>
      </c>
      <c r="F30" s="1327">
        <v>6</v>
      </c>
      <c r="G30" s="1328" t="s">
        <v>641</v>
      </c>
      <c r="H30" s="1329" t="s">
        <v>637</v>
      </c>
      <c r="I30" s="1330">
        <f t="shared" si="0"/>
        <v>0.015384615384615385</v>
      </c>
      <c r="J30" s="1328" t="s">
        <v>504</v>
      </c>
      <c r="K30" s="1328">
        <v>42401</v>
      </c>
      <c r="L30" s="1328">
        <v>43100</v>
      </c>
      <c r="M30" s="1331"/>
      <c r="N30" s="1331">
        <v>1</v>
      </c>
      <c r="O30" s="1331"/>
      <c r="P30" s="1331">
        <v>1</v>
      </c>
      <c r="Q30" s="1331"/>
      <c r="R30" s="1331">
        <v>1</v>
      </c>
      <c r="S30" s="1331"/>
      <c r="T30" s="1331">
        <v>1</v>
      </c>
      <c r="U30" s="1331"/>
      <c r="V30" s="1331">
        <v>1</v>
      </c>
      <c r="W30" s="1331"/>
      <c r="X30" s="1331">
        <v>1</v>
      </c>
      <c r="Y30" s="1327">
        <f t="shared" si="1"/>
        <v>6</v>
      </c>
      <c r="Z30" s="1332"/>
      <c r="AA30" s="1332"/>
      <c r="AB30" s="1333"/>
      <c r="AC30" s="2242">
        <v>1</v>
      </c>
      <c r="AD30" s="2242">
        <v>0.3333333333333333</v>
      </c>
    </row>
    <row r="31" spans="1:30" s="42" customFormat="1" ht="51.75" thickBot="1">
      <c r="A31" s="2918"/>
      <c r="B31" s="2889"/>
      <c r="C31" s="2897"/>
      <c r="D31" s="1334" t="s">
        <v>640</v>
      </c>
      <c r="E31" s="1335" t="s">
        <v>639</v>
      </c>
      <c r="F31" s="1336">
        <v>6</v>
      </c>
      <c r="G31" s="1337" t="s">
        <v>638</v>
      </c>
      <c r="H31" s="1338" t="s">
        <v>637</v>
      </c>
      <c r="I31" s="1339">
        <f t="shared" si="0"/>
        <v>0.015384615384615385</v>
      </c>
      <c r="J31" s="1337" t="s">
        <v>504</v>
      </c>
      <c r="K31" s="1337">
        <v>42401</v>
      </c>
      <c r="L31" s="1337">
        <v>43100</v>
      </c>
      <c r="M31" s="1340"/>
      <c r="N31" s="1340">
        <v>1</v>
      </c>
      <c r="O31" s="1340"/>
      <c r="P31" s="1340">
        <v>1</v>
      </c>
      <c r="Q31" s="1340"/>
      <c r="R31" s="1340">
        <v>1</v>
      </c>
      <c r="S31" s="1340"/>
      <c r="T31" s="1340">
        <v>1</v>
      </c>
      <c r="U31" s="1340"/>
      <c r="V31" s="1340">
        <v>1</v>
      </c>
      <c r="W31" s="1340"/>
      <c r="X31" s="1340">
        <v>1</v>
      </c>
      <c r="Y31" s="1336">
        <f t="shared" si="1"/>
        <v>6</v>
      </c>
      <c r="Z31" s="1341"/>
      <c r="AA31" s="1341"/>
      <c r="AB31" s="1342"/>
      <c r="AC31" s="2242">
        <v>1</v>
      </c>
      <c r="AD31" s="2242">
        <v>0.3333333333333333</v>
      </c>
    </row>
    <row r="32" spans="1:30" s="42" customFormat="1" ht="25.5">
      <c r="A32" s="2918"/>
      <c r="B32" s="2889"/>
      <c r="C32" s="2922" t="s">
        <v>636</v>
      </c>
      <c r="D32" s="350" t="s">
        <v>635</v>
      </c>
      <c r="E32" s="1318" t="s">
        <v>600</v>
      </c>
      <c r="F32" s="1319">
        <v>12</v>
      </c>
      <c r="G32" s="1320" t="s">
        <v>634</v>
      </c>
      <c r="H32" s="361" t="s">
        <v>633</v>
      </c>
      <c r="I32" s="1321">
        <f t="shared" si="0"/>
        <v>0.015384615384615385</v>
      </c>
      <c r="J32" s="1320" t="s">
        <v>504</v>
      </c>
      <c r="K32" s="1320">
        <v>42370</v>
      </c>
      <c r="L32" s="1320">
        <v>43100</v>
      </c>
      <c r="M32" s="1322">
        <v>1</v>
      </c>
      <c r="N32" s="1322">
        <v>1</v>
      </c>
      <c r="O32" s="1322">
        <v>1</v>
      </c>
      <c r="P32" s="1322">
        <v>1</v>
      </c>
      <c r="Q32" s="1322">
        <v>1</v>
      </c>
      <c r="R32" s="1322">
        <v>1</v>
      </c>
      <c r="S32" s="1322">
        <v>1</v>
      </c>
      <c r="T32" s="1322">
        <v>1</v>
      </c>
      <c r="U32" s="1322">
        <v>1</v>
      </c>
      <c r="V32" s="1322">
        <v>1</v>
      </c>
      <c r="W32" s="1322">
        <v>1</v>
      </c>
      <c r="X32" s="1322">
        <v>1</v>
      </c>
      <c r="Y32" s="1319">
        <f t="shared" si="1"/>
        <v>12</v>
      </c>
      <c r="Z32" s="1323"/>
      <c r="AA32" s="1323"/>
      <c r="AB32" s="1324"/>
      <c r="AC32" s="2242">
        <v>1</v>
      </c>
      <c r="AD32" s="2242">
        <v>0.3333333333333333</v>
      </c>
    </row>
    <row r="33" spans="1:30" s="42" customFormat="1" ht="38.25">
      <c r="A33" s="2918"/>
      <c r="B33" s="2889"/>
      <c r="C33" s="2895"/>
      <c r="D33" s="765" t="s">
        <v>632</v>
      </c>
      <c r="E33" s="761" t="s">
        <v>600</v>
      </c>
      <c r="F33" s="775">
        <v>12</v>
      </c>
      <c r="G33" s="782" t="s">
        <v>630</v>
      </c>
      <c r="H33" s="353" t="s">
        <v>621</v>
      </c>
      <c r="I33" s="778">
        <f t="shared" si="0"/>
        <v>0.015384615384615385</v>
      </c>
      <c r="J33" s="776" t="s">
        <v>627</v>
      </c>
      <c r="K33" s="776">
        <v>42370</v>
      </c>
      <c r="L33" s="776">
        <v>43100</v>
      </c>
      <c r="M33" s="780">
        <v>1</v>
      </c>
      <c r="N33" s="780">
        <v>1</v>
      </c>
      <c r="O33" s="780">
        <v>1</v>
      </c>
      <c r="P33" s="780">
        <v>1</v>
      </c>
      <c r="Q33" s="780">
        <v>1</v>
      </c>
      <c r="R33" s="780">
        <v>1</v>
      </c>
      <c r="S33" s="780">
        <v>1</v>
      </c>
      <c r="T33" s="780">
        <v>1</v>
      </c>
      <c r="U33" s="780">
        <v>1</v>
      </c>
      <c r="V33" s="780">
        <v>1</v>
      </c>
      <c r="W33" s="780">
        <v>1</v>
      </c>
      <c r="X33" s="780">
        <v>1</v>
      </c>
      <c r="Y33" s="775">
        <f t="shared" si="1"/>
        <v>12</v>
      </c>
      <c r="Z33" s="875"/>
      <c r="AA33" s="875"/>
      <c r="AB33" s="909"/>
      <c r="AC33" s="2242">
        <v>1</v>
      </c>
      <c r="AD33" s="2242">
        <v>0.3333333333333333</v>
      </c>
    </row>
    <row r="34" spans="1:30" s="42" customFormat="1" ht="38.25">
      <c r="A34" s="2918"/>
      <c r="B34" s="2889"/>
      <c r="C34" s="2895"/>
      <c r="D34" s="765" t="s">
        <v>631</v>
      </c>
      <c r="E34" s="761" t="s">
        <v>600</v>
      </c>
      <c r="F34" s="775">
        <v>12</v>
      </c>
      <c r="G34" s="782" t="s">
        <v>630</v>
      </c>
      <c r="H34" s="353" t="s">
        <v>621</v>
      </c>
      <c r="I34" s="778">
        <f t="shared" si="0"/>
        <v>0.015384615384615385</v>
      </c>
      <c r="J34" s="776" t="s">
        <v>627</v>
      </c>
      <c r="K34" s="776">
        <v>42370</v>
      </c>
      <c r="L34" s="776">
        <v>43100</v>
      </c>
      <c r="M34" s="780">
        <v>1</v>
      </c>
      <c r="N34" s="780">
        <v>1</v>
      </c>
      <c r="O34" s="780">
        <v>1</v>
      </c>
      <c r="P34" s="780">
        <v>1</v>
      </c>
      <c r="Q34" s="780">
        <v>1</v>
      </c>
      <c r="R34" s="780">
        <v>1</v>
      </c>
      <c r="S34" s="780">
        <v>1</v>
      </c>
      <c r="T34" s="780">
        <v>1</v>
      </c>
      <c r="U34" s="780">
        <v>1</v>
      </c>
      <c r="V34" s="780">
        <v>1</v>
      </c>
      <c r="W34" s="780">
        <v>1</v>
      </c>
      <c r="X34" s="780">
        <v>1</v>
      </c>
      <c r="Y34" s="775">
        <f t="shared" si="1"/>
        <v>12</v>
      </c>
      <c r="Z34" s="875"/>
      <c r="AA34" s="875"/>
      <c r="AB34" s="909"/>
      <c r="AC34" s="2242">
        <v>1</v>
      </c>
      <c r="AD34" s="2242">
        <v>0.3333333333333333</v>
      </c>
    </row>
    <row r="35" spans="1:30" s="42" customFormat="1" ht="51">
      <c r="A35" s="2918"/>
      <c r="B35" s="2889"/>
      <c r="C35" s="2895"/>
      <c r="D35" s="765" t="s">
        <v>629</v>
      </c>
      <c r="E35" s="761" t="s">
        <v>600</v>
      </c>
      <c r="F35" s="775">
        <v>12</v>
      </c>
      <c r="G35" s="776" t="s">
        <v>628</v>
      </c>
      <c r="H35" s="761" t="s">
        <v>621</v>
      </c>
      <c r="I35" s="778">
        <f t="shared" si="0"/>
        <v>0.015384615384615385</v>
      </c>
      <c r="J35" s="776" t="s">
        <v>627</v>
      </c>
      <c r="K35" s="776">
        <v>42370</v>
      </c>
      <c r="L35" s="776">
        <v>43100</v>
      </c>
      <c r="M35" s="780">
        <v>1</v>
      </c>
      <c r="N35" s="780">
        <v>1</v>
      </c>
      <c r="O35" s="780">
        <v>1</v>
      </c>
      <c r="P35" s="780">
        <v>1</v>
      </c>
      <c r="Q35" s="780">
        <v>1</v>
      </c>
      <c r="R35" s="780">
        <v>1</v>
      </c>
      <c r="S35" s="780">
        <v>1</v>
      </c>
      <c r="T35" s="780">
        <v>1</v>
      </c>
      <c r="U35" s="780">
        <v>1</v>
      </c>
      <c r="V35" s="780">
        <v>1</v>
      </c>
      <c r="W35" s="780">
        <v>1</v>
      </c>
      <c r="X35" s="780">
        <v>1</v>
      </c>
      <c r="Y35" s="775">
        <f t="shared" si="1"/>
        <v>12</v>
      </c>
      <c r="Z35" s="875"/>
      <c r="AA35" s="875"/>
      <c r="AB35" s="909"/>
      <c r="AC35" s="2242">
        <v>1</v>
      </c>
      <c r="AD35" s="2242">
        <v>0.3333333333333333</v>
      </c>
    </row>
    <row r="36" spans="1:30" s="42" customFormat="1" ht="51">
      <c r="A36" s="2918"/>
      <c r="B36" s="2889"/>
      <c r="C36" s="2895"/>
      <c r="D36" s="765" t="s">
        <v>626</v>
      </c>
      <c r="E36" s="761" t="s">
        <v>625</v>
      </c>
      <c r="F36" s="775">
        <v>12</v>
      </c>
      <c r="G36" s="776" t="s">
        <v>624</v>
      </c>
      <c r="H36" s="761" t="s">
        <v>621</v>
      </c>
      <c r="I36" s="778">
        <f t="shared" si="0"/>
        <v>0.015384615384615385</v>
      </c>
      <c r="J36" s="776" t="s">
        <v>504</v>
      </c>
      <c r="K36" s="776">
        <v>42370</v>
      </c>
      <c r="L36" s="776">
        <v>43100</v>
      </c>
      <c r="M36" s="780">
        <v>1</v>
      </c>
      <c r="N36" s="780">
        <v>1</v>
      </c>
      <c r="O36" s="780">
        <v>1</v>
      </c>
      <c r="P36" s="780">
        <v>1</v>
      </c>
      <c r="Q36" s="780">
        <v>1</v>
      </c>
      <c r="R36" s="780">
        <v>1</v>
      </c>
      <c r="S36" s="780">
        <v>1</v>
      </c>
      <c r="T36" s="780">
        <v>1</v>
      </c>
      <c r="U36" s="780">
        <v>1</v>
      </c>
      <c r="V36" s="780">
        <v>1</v>
      </c>
      <c r="W36" s="780">
        <v>1</v>
      </c>
      <c r="X36" s="780">
        <v>1</v>
      </c>
      <c r="Y36" s="775">
        <f t="shared" si="1"/>
        <v>12</v>
      </c>
      <c r="Z36" s="875"/>
      <c r="AA36" s="875"/>
      <c r="AB36" s="909"/>
      <c r="AC36" s="2242">
        <v>1</v>
      </c>
      <c r="AD36" s="2242">
        <v>0.3333333333333333</v>
      </c>
    </row>
    <row r="37" spans="1:30" s="42" customFormat="1" ht="25.5">
      <c r="A37" s="2918"/>
      <c r="B37" s="2889"/>
      <c r="C37" s="2895"/>
      <c r="D37" s="765" t="s">
        <v>623</v>
      </c>
      <c r="E37" s="761" t="s">
        <v>78</v>
      </c>
      <c r="F37" s="775">
        <v>12</v>
      </c>
      <c r="G37" s="776" t="s">
        <v>622</v>
      </c>
      <c r="H37" s="353" t="s">
        <v>621</v>
      </c>
      <c r="I37" s="778">
        <f t="shared" si="0"/>
        <v>0.015384615384615385</v>
      </c>
      <c r="J37" s="776" t="s">
        <v>109</v>
      </c>
      <c r="K37" s="776">
        <v>42370</v>
      </c>
      <c r="L37" s="776">
        <v>43100</v>
      </c>
      <c r="M37" s="780">
        <v>1</v>
      </c>
      <c r="N37" s="780">
        <v>1</v>
      </c>
      <c r="O37" s="780">
        <v>1</v>
      </c>
      <c r="P37" s="780">
        <v>1</v>
      </c>
      <c r="Q37" s="780">
        <v>1</v>
      </c>
      <c r="R37" s="780">
        <v>1</v>
      </c>
      <c r="S37" s="780">
        <v>1</v>
      </c>
      <c r="T37" s="780">
        <v>1</v>
      </c>
      <c r="U37" s="780">
        <v>1</v>
      </c>
      <c r="V37" s="780">
        <v>1</v>
      </c>
      <c r="W37" s="780">
        <v>1</v>
      </c>
      <c r="X37" s="780">
        <v>1</v>
      </c>
      <c r="Y37" s="775">
        <f t="shared" si="1"/>
        <v>12</v>
      </c>
      <c r="Z37" s="875"/>
      <c r="AA37" s="875"/>
      <c r="AB37" s="909"/>
      <c r="AC37" s="2242">
        <v>1</v>
      </c>
      <c r="AD37" s="2242">
        <v>0.3333333333333333</v>
      </c>
    </row>
    <row r="38" spans="1:30" s="42" customFormat="1" ht="25.5">
      <c r="A38" s="2918"/>
      <c r="B38" s="2889"/>
      <c r="C38" s="2895"/>
      <c r="D38" s="765" t="s">
        <v>620</v>
      </c>
      <c r="E38" s="761" t="s">
        <v>504</v>
      </c>
      <c r="F38" s="775">
        <v>12</v>
      </c>
      <c r="G38" s="776" t="s">
        <v>619</v>
      </c>
      <c r="H38" s="353" t="s">
        <v>604</v>
      </c>
      <c r="I38" s="778">
        <f t="shared" si="0"/>
        <v>0.015384615384615385</v>
      </c>
      <c r="J38" s="776" t="s">
        <v>504</v>
      </c>
      <c r="K38" s="776">
        <v>42736</v>
      </c>
      <c r="L38" s="776">
        <v>43100</v>
      </c>
      <c r="M38" s="780">
        <v>1</v>
      </c>
      <c r="N38" s="780">
        <v>1</v>
      </c>
      <c r="O38" s="780">
        <v>1</v>
      </c>
      <c r="P38" s="780">
        <v>1</v>
      </c>
      <c r="Q38" s="780">
        <v>1</v>
      </c>
      <c r="R38" s="780">
        <v>1</v>
      </c>
      <c r="S38" s="780">
        <v>1</v>
      </c>
      <c r="T38" s="780">
        <v>1</v>
      </c>
      <c r="U38" s="780">
        <v>1</v>
      </c>
      <c r="V38" s="780">
        <v>1</v>
      </c>
      <c r="W38" s="780">
        <v>1</v>
      </c>
      <c r="X38" s="780">
        <v>1</v>
      </c>
      <c r="Y38" s="775">
        <f t="shared" si="1"/>
        <v>12</v>
      </c>
      <c r="Z38" s="875"/>
      <c r="AA38" s="875"/>
      <c r="AB38" s="909"/>
      <c r="AC38" s="2242">
        <v>1</v>
      </c>
      <c r="AD38" s="2242">
        <v>0.3333333333333333</v>
      </c>
    </row>
    <row r="39" spans="1:30" s="42" customFormat="1" ht="39" thickBot="1">
      <c r="A39" s="2918"/>
      <c r="B39" s="2889"/>
      <c r="C39" s="2897"/>
      <c r="D39" s="765" t="s">
        <v>618</v>
      </c>
      <c r="E39" s="761" t="s">
        <v>617</v>
      </c>
      <c r="F39" s="775">
        <v>12</v>
      </c>
      <c r="G39" s="776" t="s">
        <v>616</v>
      </c>
      <c r="H39" s="353" t="s">
        <v>615</v>
      </c>
      <c r="I39" s="778">
        <f t="shared" si="0"/>
        <v>0.015384615384615385</v>
      </c>
      <c r="J39" s="776" t="s">
        <v>504</v>
      </c>
      <c r="K39" s="776">
        <v>42736</v>
      </c>
      <c r="L39" s="776">
        <v>43100</v>
      </c>
      <c r="M39" s="780">
        <v>1</v>
      </c>
      <c r="N39" s="780">
        <v>1</v>
      </c>
      <c r="O39" s="780">
        <v>1</v>
      </c>
      <c r="P39" s="780">
        <v>1</v>
      </c>
      <c r="Q39" s="780">
        <v>1</v>
      </c>
      <c r="R39" s="780">
        <v>1</v>
      </c>
      <c r="S39" s="780">
        <v>1</v>
      </c>
      <c r="T39" s="780">
        <v>1</v>
      </c>
      <c r="U39" s="780">
        <v>1</v>
      </c>
      <c r="V39" s="780">
        <v>1</v>
      </c>
      <c r="W39" s="780">
        <v>1</v>
      </c>
      <c r="X39" s="780">
        <v>1</v>
      </c>
      <c r="Y39" s="775">
        <f t="shared" si="1"/>
        <v>12</v>
      </c>
      <c r="Z39" s="875"/>
      <c r="AA39" s="875"/>
      <c r="AB39" s="909"/>
      <c r="AC39" s="2242">
        <v>1</v>
      </c>
      <c r="AD39" s="2242">
        <v>0.3333333333333333</v>
      </c>
    </row>
    <row r="40" spans="1:30" s="42" customFormat="1" ht="63.75">
      <c r="A40" s="2918"/>
      <c r="B40" s="2889"/>
      <c r="C40" s="2894" t="s">
        <v>614</v>
      </c>
      <c r="D40" s="765" t="s">
        <v>613</v>
      </c>
      <c r="E40" s="761" t="s">
        <v>600</v>
      </c>
      <c r="F40" s="775">
        <v>12</v>
      </c>
      <c r="G40" s="776" t="s">
        <v>612</v>
      </c>
      <c r="H40" s="353" t="s">
        <v>611</v>
      </c>
      <c r="I40" s="778">
        <f t="shared" si="0"/>
        <v>0.015384615384615385</v>
      </c>
      <c r="J40" s="776" t="s">
        <v>504</v>
      </c>
      <c r="K40" s="776">
        <v>42736</v>
      </c>
      <c r="L40" s="776">
        <v>43100</v>
      </c>
      <c r="M40" s="780">
        <v>1</v>
      </c>
      <c r="N40" s="780">
        <v>1</v>
      </c>
      <c r="O40" s="780">
        <v>1</v>
      </c>
      <c r="P40" s="780">
        <v>1</v>
      </c>
      <c r="Q40" s="780">
        <v>1</v>
      </c>
      <c r="R40" s="780">
        <v>1</v>
      </c>
      <c r="S40" s="780">
        <v>1</v>
      </c>
      <c r="T40" s="780">
        <v>1</v>
      </c>
      <c r="U40" s="780">
        <v>1</v>
      </c>
      <c r="V40" s="780">
        <v>1</v>
      </c>
      <c r="W40" s="780">
        <v>1</v>
      </c>
      <c r="X40" s="780">
        <v>1</v>
      </c>
      <c r="Y40" s="775">
        <f t="shared" si="1"/>
        <v>12</v>
      </c>
      <c r="Z40" s="875"/>
      <c r="AA40" s="875"/>
      <c r="AB40" s="909"/>
      <c r="AC40" s="2242">
        <v>1</v>
      </c>
      <c r="AD40" s="2242">
        <v>0.3333333333333333</v>
      </c>
    </row>
    <row r="41" spans="1:30" s="42" customFormat="1" ht="38.25">
      <c r="A41" s="2918"/>
      <c r="B41" s="2889"/>
      <c r="C41" s="2895"/>
      <c r="D41" s="765" t="s">
        <v>610</v>
      </c>
      <c r="E41" s="761" t="s">
        <v>609</v>
      </c>
      <c r="F41" s="775">
        <v>10</v>
      </c>
      <c r="G41" s="776" t="s">
        <v>608</v>
      </c>
      <c r="H41" s="353" t="s">
        <v>604</v>
      </c>
      <c r="I41" s="778">
        <f t="shared" si="0"/>
        <v>0.015384615384615385</v>
      </c>
      <c r="J41" s="776" t="s">
        <v>603</v>
      </c>
      <c r="K41" s="776">
        <v>42736</v>
      </c>
      <c r="L41" s="776">
        <v>43100</v>
      </c>
      <c r="M41" s="780">
        <v>1</v>
      </c>
      <c r="N41" s="780">
        <v>1</v>
      </c>
      <c r="O41" s="780">
        <v>1</v>
      </c>
      <c r="P41" s="780">
        <v>1</v>
      </c>
      <c r="Q41" s="780">
        <v>1</v>
      </c>
      <c r="R41" s="780">
        <v>1</v>
      </c>
      <c r="S41" s="780">
        <v>1</v>
      </c>
      <c r="T41" s="780">
        <v>1</v>
      </c>
      <c r="U41" s="780">
        <v>1</v>
      </c>
      <c r="V41" s="780">
        <v>1</v>
      </c>
      <c r="W41" s="780">
        <v>1</v>
      </c>
      <c r="X41" s="780">
        <v>1</v>
      </c>
      <c r="Y41" s="775">
        <f t="shared" si="1"/>
        <v>12</v>
      </c>
      <c r="Z41" s="783">
        <v>90000000</v>
      </c>
      <c r="AA41" s="783"/>
      <c r="AB41" s="909" t="s">
        <v>501</v>
      </c>
      <c r="AC41" s="2242">
        <v>0.5</v>
      </c>
      <c r="AD41" s="2242">
        <v>0.16666666666666666</v>
      </c>
    </row>
    <row r="42" spans="1:30" s="42" customFormat="1" ht="51.75" thickBot="1">
      <c r="A42" s="2918"/>
      <c r="B42" s="2889"/>
      <c r="C42" s="2916"/>
      <c r="D42" s="1343" t="s">
        <v>607</v>
      </c>
      <c r="E42" s="1310" t="s">
        <v>606</v>
      </c>
      <c r="F42" s="1311">
        <v>2</v>
      </c>
      <c r="G42" s="1312" t="s">
        <v>605</v>
      </c>
      <c r="H42" s="1313" t="s">
        <v>604</v>
      </c>
      <c r="I42" s="1314">
        <f t="shared" si="0"/>
        <v>0.015384615384615385</v>
      </c>
      <c r="J42" s="1312" t="s">
        <v>603</v>
      </c>
      <c r="K42" s="1312">
        <v>42736</v>
      </c>
      <c r="L42" s="1312">
        <v>43100</v>
      </c>
      <c r="M42" s="1344">
        <v>1</v>
      </c>
      <c r="N42" s="1344"/>
      <c r="O42" s="1344"/>
      <c r="P42" s="1344"/>
      <c r="Q42" s="1344"/>
      <c r="R42" s="1344"/>
      <c r="S42" s="1344"/>
      <c r="T42" s="1344"/>
      <c r="U42" s="1344"/>
      <c r="V42" s="1344"/>
      <c r="W42" s="1344"/>
      <c r="X42" s="1344">
        <v>1</v>
      </c>
      <c r="Y42" s="1311">
        <f t="shared" si="1"/>
        <v>2</v>
      </c>
      <c r="Z42" s="1316"/>
      <c r="AA42" s="1316"/>
      <c r="AB42" s="1317"/>
      <c r="AC42" s="2242">
        <v>1</v>
      </c>
      <c r="AD42" s="2242">
        <v>0.5</v>
      </c>
    </row>
    <row r="43" spans="1:30" s="42" customFormat="1" ht="38.25">
      <c r="A43" s="2918"/>
      <c r="B43" s="2889"/>
      <c r="C43" s="2894" t="s">
        <v>602</v>
      </c>
      <c r="D43" s="1325" t="s">
        <v>601</v>
      </c>
      <c r="E43" s="1326" t="s">
        <v>600</v>
      </c>
      <c r="F43" s="1327">
        <v>12</v>
      </c>
      <c r="G43" s="1328" t="s">
        <v>599</v>
      </c>
      <c r="H43" s="1329" t="s">
        <v>595</v>
      </c>
      <c r="I43" s="1330">
        <f t="shared" si="0"/>
        <v>0.015384615384615385</v>
      </c>
      <c r="J43" s="1328" t="s">
        <v>504</v>
      </c>
      <c r="K43" s="1328">
        <v>42736</v>
      </c>
      <c r="L43" s="1328">
        <v>43100</v>
      </c>
      <c r="M43" s="1331">
        <v>1</v>
      </c>
      <c r="N43" s="1331">
        <v>1</v>
      </c>
      <c r="O43" s="1331">
        <v>1</v>
      </c>
      <c r="P43" s="1331">
        <v>1</v>
      </c>
      <c r="Q43" s="1331">
        <v>1</v>
      </c>
      <c r="R43" s="1331">
        <v>1</v>
      </c>
      <c r="S43" s="1331">
        <v>1</v>
      </c>
      <c r="T43" s="1331">
        <v>1</v>
      </c>
      <c r="U43" s="1331">
        <v>1</v>
      </c>
      <c r="V43" s="1331">
        <v>1</v>
      </c>
      <c r="W43" s="1331">
        <v>1</v>
      </c>
      <c r="X43" s="1331">
        <v>1</v>
      </c>
      <c r="Y43" s="1327">
        <f t="shared" si="1"/>
        <v>12</v>
      </c>
      <c r="Z43" s="1332">
        <v>170000000</v>
      </c>
      <c r="AA43" s="1332"/>
      <c r="AB43" s="1346" t="s">
        <v>501</v>
      </c>
      <c r="AC43" s="2242">
        <v>1</v>
      </c>
      <c r="AD43" s="2242">
        <v>0.3333333333333333</v>
      </c>
    </row>
    <row r="44" spans="1:30" s="42" customFormat="1" ht="26.25" thickBot="1">
      <c r="A44" s="2918"/>
      <c r="B44" s="2889"/>
      <c r="C44" s="2897"/>
      <c r="D44" s="1334" t="s">
        <v>598</v>
      </c>
      <c r="E44" s="1335" t="s">
        <v>597</v>
      </c>
      <c r="F44" s="1336">
        <v>12</v>
      </c>
      <c r="G44" s="1337" t="s">
        <v>596</v>
      </c>
      <c r="H44" s="1338" t="s">
        <v>595</v>
      </c>
      <c r="I44" s="1339">
        <f t="shared" si="0"/>
        <v>0.015384615384615385</v>
      </c>
      <c r="J44" s="1337" t="s">
        <v>504</v>
      </c>
      <c r="K44" s="1337">
        <v>42736</v>
      </c>
      <c r="L44" s="1337">
        <v>43100</v>
      </c>
      <c r="M44" s="1340">
        <v>1</v>
      </c>
      <c r="N44" s="1340">
        <v>1</v>
      </c>
      <c r="O44" s="1340">
        <v>1</v>
      </c>
      <c r="P44" s="1340">
        <v>1</v>
      </c>
      <c r="Q44" s="1340">
        <v>1</v>
      </c>
      <c r="R44" s="1340">
        <v>1</v>
      </c>
      <c r="S44" s="1340">
        <v>1</v>
      </c>
      <c r="T44" s="1340">
        <v>1</v>
      </c>
      <c r="U44" s="1340">
        <v>1</v>
      </c>
      <c r="V44" s="1340">
        <v>1</v>
      </c>
      <c r="W44" s="1340">
        <v>1</v>
      </c>
      <c r="X44" s="1340">
        <v>1</v>
      </c>
      <c r="Y44" s="1336">
        <f t="shared" si="1"/>
        <v>12</v>
      </c>
      <c r="Z44" s="1341"/>
      <c r="AA44" s="1341"/>
      <c r="AB44" s="1347"/>
      <c r="AC44" s="2242">
        <v>1</v>
      </c>
      <c r="AD44" s="2242">
        <v>0.3333333333333333</v>
      </c>
    </row>
    <row r="45" spans="1:30" s="44" customFormat="1" ht="25.5">
      <c r="A45" s="2918"/>
      <c r="B45" s="2889"/>
      <c r="C45" s="2922" t="s">
        <v>594</v>
      </c>
      <c r="D45" s="1345" t="s">
        <v>593</v>
      </c>
      <c r="E45" s="1318" t="s">
        <v>592</v>
      </c>
      <c r="F45" s="1319">
        <v>1</v>
      </c>
      <c r="G45" s="1320" t="s">
        <v>586</v>
      </c>
      <c r="H45" s="361" t="s">
        <v>560</v>
      </c>
      <c r="I45" s="1321">
        <f t="shared" si="0"/>
        <v>0.015384615384615385</v>
      </c>
      <c r="J45" s="1320" t="s">
        <v>591</v>
      </c>
      <c r="K45" s="1320">
        <v>42736</v>
      </c>
      <c r="L45" s="1320">
        <v>42766</v>
      </c>
      <c r="M45" s="1322">
        <v>1</v>
      </c>
      <c r="N45" s="1322"/>
      <c r="O45" s="1322"/>
      <c r="P45" s="1322"/>
      <c r="Q45" s="1322"/>
      <c r="R45" s="1322"/>
      <c r="S45" s="1322"/>
      <c r="T45" s="1322"/>
      <c r="U45" s="1322"/>
      <c r="V45" s="1322"/>
      <c r="W45" s="1322"/>
      <c r="X45" s="1322"/>
      <c r="Y45" s="1319">
        <f t="shared" si="1"/>
        <v>1</v>
      </c>
      <c r="Z45" s="1323"/>
      <c r="AA45" s="1323"/>
      <c r="AB45" s="1324"/>
      <c r="AC45" s="2242">
        <v>1</v>
      </c>
      <c r="AD45" s="2242">
        <v>1</v>
      </c>
    </row>
    <row r="46" spans="1:30" s="44" customFormat="1" ht="25.5">
      <c r="A46" s="2918"/>
      <c r="B46" s="2889"/>
      <c r="C46" s="2895"/>
      <c r="D46" s="765" t="s">
        <v>590</v>
      </c>
      <c r="E46" s="761" t="s">
        <v>85</v>
      </c>
      <c r="F46" s="775">
        <v>1</v>
      </c>
      <c r="G46" s="776" t="s">
        <v>589</v>
      </c>
      <c r="H46" s="353" t="s">
        <v>560</v>
      </c>
      <c r="I46" s="778">
        <f t="shared" si="0"/>
        <v>0.015384615384615385</v>
      </c>
      <c r="J46" s="761" t="s">
        <v>85</v>
      </c>
      <c r="K46" s="776">
        <v>42767</v>
      </c>
      <c r="L46" s="776">
        <v>42794</v>
      </c>
      <c r="M46" s="780"/>
      <c r="N46" s="780">
        <v>1</v>
      </c>
      <c r="O46" s="780"/>
      <c r="P46" s="780"/>
      <c r="Q46" s="780"/>
      <c r="R46" s="780"/>
      <c r="S46" s="780"/>
      <c r="T46" s="780"/>
      <c r="U46" s="780"/>
      <c r="V46" s="780"/>
      <c r="W46" s="780"/>
      <c r="X46" s="780"/>
      <c r="Y46" s="775">
        <f t="shared" si="1"/>
        <v>1</v>
      </c>
      <c r="Z46" s="875"/>
      <c r="AA46" s="875"/>
      <c r="AB46" s="909"/>
      <c r="AC46" s="2242">
        <v>1</v>
      </c>
      <c r="AD46" s="2242">
        <v>1</v>
      </c>
    </row>
    <row r="47" spans="1:209" s="44" customFormat="1" ht="25.5">
      <c r="A47" s="2918"/>
      <c r="B47" s="2889"/>
      <c r="C47" s="2895"/>
      <c r="D47" s="769" t="s">
        <v>588</v>
      </c>
      <c r="E47" s="761" t="s">
        <v>587</v>
      </c>
      <c r="F47" s="775">
        <v>1</v>
      </c>
      <c r="G47" s="776" t="s">
        <v>586</v>
      </c>
      <c r="H47" s="353" t="s">
        <v>560</v>
      </c>
      <c r="I47" s="778">
        <f t="shared" si="0"/>
        <v>0.015384615384615385</v>
      </c>
      <c r="J47" s="776" t="s">
        <v>531</v>
      </c>
      <c r="K47" s="776">
        <v>42736</v>
      </c>
      <c r="L47" s="776">
        <v>42794</v>
      </c>
      <c r="M47" s="780"/>
      <c r="N47" s="780">
        <v>1</v>
      </c>
      <c r="O47" s="780"/>
      <c r="P47" s="780"/>
      <c r="Q47" s="780"/>
      <c r="R47" s="780"/>
      <c r="S47" s="780"/>
      <c r="T47" s="780"/>
      <c r="U47" s="780"/>
      <c r="V47" s="780"/>
      <c r="W47" s="780"/>
      <c r="X47" s="780"/>
      <c r="Y47" s="775">
        <f t="shared" si="1"/>
        <v>1</v>
      </c>
      <c r="Z47" s="875"/>
      <c r="AA47" s="875"/>
      <c r="AB47" s="909"/>
      <c r="AC47" s="2242">
        <v>1</v>
      </c>
      <c r="AD47" s="2242">
        <v>1</v>
      </c>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row>
    <row r="48" spans="1:209" s="44" customFormat="1" ht="25.5" customHeight="1">
      <c r="A48" s="2918"/>
      <c r="B48" s="2889"/>
      <c r="C48" s="2895"/>
      <c r="D48" s="769" t="s">
        <v>585</v>
      </c>
      <c r="E48" s="761" t="s">
        <v>584</v>
      </c>
      <c r="F48" s="775">
        <v>10</v>
      </c>
      <c r="G48" s="776" t="s">
        <v>583</v>
      </c>
      <c r="H48" s="353" t="s">
        <v>560</v>
      </c>
      <c r="I48" s="778">
        <f aca="true" t="shared" si="2" ref="I48:I77">$I$78/65</f>
        <v>0.015384615384615385</v>
      </c>
      <c r="J48" s="776" t="s">
        <v>582</v>
      </c>
      <c r="K48" s="776">
        <v>42795</v>
      </c>
      <c r="L48" s="776">
        <v>43100</v>
      </c>
      <c r="M48" s="780"/>
      <c r="N48" s="780"/>
      <c r="O48" s="780">
        <v>1</v>
      </c>
      <c r="P48" s="780">
        <v>1</v>
      </c>
      <c r="Q48" s="780">
        <v>1</v>
      </c>
      <c r="R48" s="780">
        <v>1</v>
      </c>
      <c r="S48" s="780">
        <v>1</v>
      </c>
      <c r="T48" s="780">
        <v>1</v>
      </c>
      <c r="U48" s="780">
        <v>1</v>
      </c>
      <c r="V48" s="780">
        <v>1</v>
      </c>
      <c r="W48" s="780">
        <v>1</v>
      </c>
      <c r="X48" s="780">
        <v>1</v>
      </c>
      <c r="Y48" s="775">
        <f t="shared" si="1"/>
        <v>10</v>
      </c>
      <c r="Z48" s="875"/>
      <c r="AA48" s="875"/>
      <c r="AB48" s="909"/>
      <c r="AC48" s="2242">
        <v>1</v>
      </c>
      <c r="AD48" s="2242">
        <v>0.2</v>
      </c>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row>
    <row r="49" spans="1:209" s="44" customFormat="1" ht="38.25">
      <c r="A49" s="2918"/>
      <c r="B49" s="2889"/>
      <c r="C49" s="2895"/>
      <c r="D49" s="769" t="s">
        <v>581</v>
      </c>
      <c r="E49" s="761" t="s">
        <v>580</v>
      </c>
      <c r="F49" s="775">
        <v>8</v>
      </c>
      <c r="G49" s="776" t="s">
        <v>579</v>
      </c>
      <c r="H49" s="353" t="s">
        <v>560</v>
      </c>
      <c r="I49" s="778">
        <f t="shared" si="2"/>
        <v>0.015384615384615385</v>
      </c>
      <c r="J49" s="776" t="s">
        <v>504</v>
      </c>
      <c r="K49" s="776">
        <v>42826</v>
      </c>
      <c r="L49" s="776">
        <v>43100</v>
      </c>
      <c r="M49" s="780"/>
      <c r="N49" s="780"/>
      <c r="O49" s="780"/>
      <c r="P49" s="780">
        <v>1</v>
      </c>
      <c r="Q49" s="780">
        <v>1</v>
      </c>
      <c r="R49" s="780">
        <v>1</v>
      </c>
      <c r="S49" s="780">
        <v>1</v>
      </c>
      <c r="T49" s="780">
        <v>1</v>
      </c>
      <c r="U49" s="780">
        <v>1</v>
      </c>
      <c r="V49" s="780">
        <v>1</v>
      </c>
      <c r="W49" s="780">
        <v>1</v>
      </c>
      <c r="X49" s="780">
        <v>1</v>
      </c>
      <c r="Y49" s="775">
        <f t="shared" si="1"/>
        <v>9</v>
      </c>
      <c r="Z49" s="875">
        <v>250000000</v>
      </c>
      <c r="AA49" s="875">
        <v>220000000</v>
      </c>
      <c r="AB49" s="909" t="s">
        <v>501</v>
      </c>
      <c r="AC49" s="2242">
        <v>1</v>
      </c>
      <c r="AD49" s="2242">
        <v>0.1111111111111111</v>
      </c>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row>
    <row r="50" spans="1:209" s="44" customFormat="1" ht="38.25">
      <c r="A50" s="2918"/>
      <c r="B50" s="2889"/>
      <c r="C50" s="2895"/>
      <c r="D50" s="769" t="s">
        <v>578</v>
      </c>
      <c r="E50" s="761" t="s">
        <v>577</v>
      </c>
      <c r="F50" s="775">
        <v>11</v>
      </c>
      <c r="G50" s="776" t="s">
        <v>576</v>
      </c>
      <c r="H50" s="353" t="s">
        <v>560</v>
      </c>
      <c r="I50" s="778">
        <f t="shared" si="2"/>
        <v>0.015384615384615385</v>
      </c>
      <c r="J50" s="776" t="s">
        <v>575</v>
      </c>
      <c r="K50" s="776">
        <v>42767</v>
      </c>
      <c r="L50" s="776">
        <v>43100</v>
      </c>
      <c r="M50" s="780"/>
      <c r="N50" s="780">
        <v>1</v>
      </c>
      <c r="O50" s="780">
        <v>1</v>
      </c>
      <c r="P50" s="780">
        <v>1</v>
      </c>
      <c r="Q50" s="780">
        <v>1</v>
      </c>
      <c r="R50" s="780">
        <v>1</v>
      </c>
      <c r="S50" s="780">
        <v>1</v>
      </c>
      <c r="T50" s="780">
        <v>1</v>
      </c>
      <c r="U50" s="780">
        <v>1</v>
      </c>
      <c r="V50" s="780">
        <v>1</v>
      </c>
      <c r="W50" s="780">
        <v>1</v>
      </c>
      <c r="X50" s="780">
        <v>1</v>
      </c>
      <c r="Y50" s="775">
        <f t="shared" si="1"/>
        <v>11</v>
      </c>
      <c r="Z50" s="875"/>
      <c r="AA50" s="875"/>
      <c r="AB50" s="909"/>
      <c r="AC50" s="2242">
        <v>0.6666666666666666</v>
      </c>
      <c r="AD50" s="2242">
        <v>0.18181818181818182</v>
      </c>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5"/>
      <c r="GK50" s="45"/>
      <c r="GL50" s="45"/>
      <c r="GM50" s="45"/>
      <c r="GN50" s="45"/>
      <c r="GO50" s="45"/>
      <c r="GP50" s="45"/>
      <c r="GQ50" s="45"/>
      <c r="GR50" s="45"/>
      <c r="GS50" s="45"/>
      <c r="GT50" s="45"/>
      <c r="GU50" s="45"/>
      <c r="GV50" s="45"/>
      <c r="GW50" s="45"/>
      <c r="GX50" s="45"/>
      <c r="GY50" s="45"/>
      <c r="GZ50" s="45"/>
      <c r="HA50" s="45"/>
    </row>
    <row r="51" spans="1:209" s="44" customFormat="1" ht="25.5">
      <c r="A51" s="2918"/>
      <c r="B51" s="2889"/>
      <c r="C51" s="2895"/>
      <c r="D51" s="765" t="s">
        <v>574</v>
      </c>
      <c r="E51" s="761" t="s">
        <v>85</v>
      </c>
      <c r="F51" s="775">
        <v>1</v>
      </c>
      <c r="G51" s="776" t="s">
        <v>561</v>
      </c>
      <c r="H51" s="353" t="s">
        <v>560</v>
      </c>
      <c r="I51" s="778">
        <f t="shared" si="2"/>
        <v>0.015384615384615385</v>
      </c>
      <c r="J51" s="776" t="s">
        <v>506</v>
      </c>
      <c r="K51" s="776">
        <v>43070</v>
      </c>
      <c r="L51" s="776">
        <v>43100</v>
      </c>
      <c r="M51" s="780"/>
      <c r="N51" s="780"/>
      <c r="O51" s="780"/>
      <c r="P51" s="780"/>
      <c r="Q51" s="780"/>
      <c r="R51" s="780"/>
      <c r="S51" s="780"/>
      <c r="T51" s="780"/>
      <c r="U51" s="780"/>
      <c r="V51" s="780"/>
      <c r="W51" s="780"/>
      <c r="X51" s="780">
        <v>1</v>
      </c>
      <c r="Y51" s="775">
        <f t="shared" si="1"/>
        <v>1</v>
      </c>
      <c r="Z51" s="875"/>
      <c r="AA51" s="875"/>
      <c r="AB51" s="909"/>
      <c r="AC51" s="2242" t="s">
        <v>95</v>
      </c>
      <c r="AD51" s="2242">
        <v>0</v>
      </c>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row>
    <row r="52" spans="1:209" s="44" customFormat="1" ht="38.25">
      <c r="A52" s="2918"/>
      <c r="B52" s="2889"/>
      <c r="C52" s="2895"/>
      <c r="D52" s="769" t="s">
        <v>573</v>
      </c>
      <c r="E52" s="761" t="s">
        <v>499</v>
      </c>
      <c r="F52" s="775">
        <v>5</v>
      </c>
      <c r="G52" s="776" t="s">
        <v>572</v>
      </c>
      <c r="H52" s="353" t="s">
        <v>560</v>
      </c>
      <c r="I52" s="778">
        <f t="shared" si="2"/>
        <v>0.015384615384615385</v>
      </c>
      <c r="J52" s="776" t="s">
        <v>496</v>
      </c>
      <c r="K52" s="776">
        <v>42767</v>
      </c>
      <c r="L52" s="776">
        <v>43100</v>
      </c>
      <c r="M52" s="780"/>
      <c r="N52" s="780">
        <v>1</v>
      </c>
      <c r="O52" s="780">
        <v>1</v>
      </c>
      <c r="P52" s="780"/>
      <c r="Q52" s="780"/>
      <c r="R52" s="780">
        <v>1</v>
      </c>
      <c r="S52" s="780"/>
      <c r="T52" s="780"/>
      <c r="U52" s="780">
        <v>1</v>
      </c>
      <c r="V52" s="780"/>
      <c r="W52" s="780"/>
      <c r="X52" s="780">
        <v>1</v>
      </c>
      <c r="Y52" s="775">
        <f t="shared" si="1"/>
        <v>5</v>
      </c>
      <c r="Z52" s="875"/>
      <c r="AA52" s="875"/>
      <c r="AB52" s="909"/>
      <c r="AC52" s="2242">
        <v>1</v>
      </c>
      <c r="AD52" s="2242">
        <v>0.4</v>
      </c>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5"/>
      <c r="GK52" s="45"/>
      <c r="GL52" s="45"/>
      <c r="GM52" s="45"/>
      <c r="GN52" s="45"/>
      <c r="GO52" s="45"/>
      <c r="GP52" s="45"/>
      <c r="GQ52" s="45"/>
      <c r="GR52" s="45"/>
      <c r="GS52" s="45"/>
      <c r="GT52" s="45"/>
      <c r="GU52" s="45"/>
      <c r="GV52" s="45"/>
      <c r="GW52" s="45"/>
      <c r="GX52" s="45"/>
      <c r="GY52" s="45"/>
      <c r="GZ52" s="45"/>
      <c r="HA52" s="45"/>
    </row>
    <row r="53" spans="1:209" s="44" customFormat="1" ht="25.5">
      <c r="A53" s="2918"/>
      <c r="B53" s="2889"/>
      <c r="C53" s="2895"/>
      <c r="D53" s="769" t="s">
        <v>571</v>
      </c>
      <c r="E53" s="761" t="s">
        <v>557</v>
      </c>
      <c r="F53" s="775">
        <v>1</v>
      </c>
      <c r="G53" s="776" t="s">
        <v>570</v>
      </c>
      <c r="H53" s="353" t="s">
        <v>560</v>
      </c>
      <c r="I53" s="778">
        <f t="shared" si="2"/>
        <v>0.015384615384615385</v>
      </c>
      <c r="J53" s="776" t="s">
        <v>566</v>
      </c>
      <c r="K53" s="776">
        <v>42736</v>
      </c>
      <c r="L53" s="776">
        <v>42766</v>
      </c>
      <c r="M53" s="780">
        <v>1</v>
      </c>
      <c r="N53" s="780"/>
      <c r="O53" s="780"/>
      <c r="P53" s="780"/>
      <c r="Q53" s="780"/>
      <c r="R53" s="780"/>
      <c r="S53" s="780"/>
      <c r="T53" s="780"/>
      <c r="U53" s="780"/>
      <c r="V53" s="780"/>
      <c r="W53" s="780"/>
      <c r="X53" s="780"/>
      <c r="Y53" s="775">
        <f t="shared" si="1"/>
        <v>1</v>
      </c>
      <c r="Z53" s="875"/>
      <c r="AA53" s="875"/>
      <c r="AB53" s="909"/>
      <c r="AC53" s="2242">
        <v>1</v>
      </c>
      <c r="AD53" s="2242">
        <v>1</v>
      </c>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5"/>
      <c r="GK53" s="45"/>
      <c r="GL53" s="45"/>
      <c r="GM53" s="45"/>
      <c r="GN53" s="45"/>
      <c r="GO53" s="45"/>
      <c r="GP53" s="45"/>
      <c r="GQ53" s="45"/>
      <c r="GR53" s="45"/>
      <c r="GS53" s="45"/>
      <c r="GT53" s="45"/>
      <c r="GU53" s="45"/>
      <c r="GV53" s="45"/>
      <c r="GW53" s="45"/>
      <c r="GX53" s="45"/>
      <c r="GY53" s="45"/>
      <c r="GZ53" s="45"/>
      <c r="HA53" s="45"/>
    </row>
    <row r="54" spans="1:256" s="44" customFormat="1" ht="25.5">
      <c r="A54" s="2918"/>
      <c r="B54" s="2889"/>
      <c r="C54" s="2895"/>
      <c r="D54" s="769" t="s">
        <v>569</v>
      </c>
      <c r="E54" s="761" t="s">
        <v>568</v>
      </c>
      <c r="F54" s="775">
        <v>1</v>
      </c>
      <c r="G54" s="776" t="s">
        <v>567</v>
      </c>
      <c r="H54" s="353" t="s">
        <v>560</v>
      </c>
      <c r="I54" s="778">
        <f t="shared" si="2"/>
        <v>0.015384615384615385</v>
      </c>
      <c r="J54" s="776" t="s">
        <v>566</v>
      </c>
      <c r="K54" s="776">
        <v>42736</v>
      </c>
      <c r="L54" s="776">
        <v>42766</v>
      </c>
      <c r="M54" s="780">
        <v>1</v>
      </c>
      <c r="N54" s="780"/>
      <c r="O54" s="780"/>
      <c r="P54" s="780"/>
      <c r="Q54" s="780"/>
      <c r="R54" s="780"/>
      <c r="S54" s="780"/>
      <c r="T54" s="780"/>
      <c r="U54" s="780"/>
      <c r="V54" s="780"/>
      <c r="W54" s="780"/>
      <c r="X54" s="780"/>
      <c r="Y54" s="775">
        <f t="shared" si="1"/>
        <v>1</v>
      </c>
      <c r="Z54" s="875"/>
      <c r="AA54" s="875"/>
      <c r="AB54" s="909"/>
      <c r="AC54" s="2242">
        <v>1</v>
      </c>
      <c r="AD54" s="2242">
        <v>1</v>
      </c>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c r="EV54" s="43"/>
      <c r="EW54" s="43"/>
      <c r="EX54" s="43"/>
      <c r="EY54" s="43"/>
      <c r="EZ54" s="43"/>
      <c r="FA54" s="43"/>
      <c r="FB54" s="43"/>
      <c r="FC54" s="43"/>
      <c r="FD54" s="43"/>
      <c r="FE54" s="43"/>
      <c r="FF54" s="43"/>
      <c r="FG54" s="43"/>
      <c r="FH54" s="43"/>
      <c r="FI54" s="43"/>
      <c r="FJ54" s="43"/>
      <c r="FK54" s="43"/>
      <c r="FL54" s="43"/>
      <c r="FM54" s="43"/>
      <c r="FN54" s="43"/>
      <c r="FO54" s="43"/>
      <c r="FP54" s="43"/>
      <c r="FQ54" s="43"/>
      <c r="FR54" s="43"/>
      <c r="FS54" s="43"/>
      <c r="FT54" s="43"/>
      <c r="FU54" s="43"/>
      <c r="FV54" s="43"/>
      <c r="FW54" s="43"/>
      <c r="FX54" s="43"/>
      <c r="FY54" s="43"/>
      <c r="FZ54" s="43"/>
      <c r="GA54" s="43"/>
      <c r="GB54" s="43"/>
      <c r="GC54" s="43"/>
      <c r="GD54" s="43"/>
      <c r="GE54" s="43"/>
      <c r="GF54" s="43"/>
      <c r="GG54" s="43"/>
      <c r="GH54" s="43"/>
      <c r="GI54" s="43"/>
      <c r="GJ54" s="43"/>
      <c r="GK54" s="43"/>
      <c r="GL54" s="43"/>
      <c r="GM54" s="43"/>
      <c r="GN54" s="43"/>
      <c r="GO54" s="43"/>
      <c r="GP54" s="43"/>
      <c r="GQ54" s="43"/>
      <c r="GR54" s="43"/>
      <c r="GS54" s="43"/>
      <c r="GT54" s="43"/>
      <c r="GU54" s="43"/>
      <c r="GV54" s="43"/>
      <c r="GW54" s="43"/>
      <c r="GX54" s="43"/>
      <c r="GY54" s="43"/>
      <c r="GZ54" s="43"/>
      <c r="HA54" s="43"/>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c r="IL54" s="42"/>
      <c r="IM54" s="42"/>
      <c r="IN54" s="42"/>
      <c r="IO54" s="42"/>
      <c r="IP54" s="42"/>
      <c r="IQ54" s="42"/>
      <c r="IR54" s="42"/>
      <c r="IS54" s="42"/>
      <c r="IT54" s="42"/>
      <c r="IU54" s="42"/>
      <c r="IV54" s="42"/>
    </row>
    <row r="55" spans="1:256" s="44" customFormat="1" ht="38.25">
      <c r="A55" s="2918"/>
      <c r="B55" s="2889"/>
      <c r="C55" s="2895"/>
      <c r="D55" s="769" t="s">
        <v>565</v>
      </c>
      <c r="E55" s="761" t="s">
        <v>564</v>
      </c>
      <c r="F55" s="775">
        <v>3</v>
      </c>
      <c r="G55" s="776" t="s">
        <v>563</v>
      </c>
      <c r="H55" s="353" t="s">
        <v>560</v>
      </c>
      <c r="I55" s="778">
        <f t="shared" si="2"/>
        <v>0.015384615384615385</v>
      </c>
      <c r="J55" s="776" t="s">
        <v>504</v>
      </c>
      <c r="K55" s="776">
        <v>42826</v>
      </c>
      <c r="L55" s="776">
        <v>43100</v>
      </c>
      <c r="M55" s="780"/>
      <c r="N55" s="780"/>
      <c r="O55" s="780"/>
      <c r="P55" s="780">
        <v>1</v>
      </c>
      <c r="Q55" s="780"/>
      <c r="R55" s="780"/>
      <c r="S55" s="780"/>
      <c r="T55" s="780">
        <v>1</v>
      </c>
      <c r="U55" s="780"/>
      <c r="V55" s="780"/>
      <c r="W55" s="780"/>
      <c r="X55" s="780">
        <v>1</v>
      </c>
      <c r="Y55" s="775">
        <f t="shared" si="1"/>
        <v>3</v>
      </c>
      <c r="Z55" s="875"/>
      <c r="AA55" s="875"/>
      <c r="AB55" s="909"/>
      <c r="AC55" s="2242">
        <v>1</v>
      </c>
      <c r="AD55" s="2242">
        <v>0.3333333333333333</v>
      </c>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c r="FO55" s="43"/>
      <c r="FP55" s="43"/>
      <c r="FQ55" s="43"/>
      <c r="FR55" s="43"/>
      <c r="FS55" s="43"/>
      <c r="FT55" s="43"/>
      <c r="FU55" s="43"/>
      <c r="FV55" s="43"/>
      <c r="FW55" s="43"/>
      <c r="FX55" s="43"/>
      <c r="FY55" s="43"/>
      <c r="FZ55" s="43"/>
      <c r="GA55" s="43"/>
      <c r="GB55" s="43"/>
      <c r="GC55" s="43"/>
      <c r="GD55" s="43"/>
      <c r="GE55" s="43"/>
      <c r="GF55" s="43"/>
      <c r="GG55" s="43"/>
      <c r="GH55" s="43"/>
      <c r="GI55" s="43"/>
      <c r="GJ55" s="43"/>
      <c r="GK55" s="43"/>
      <c r="GL55" s="43"/>
      <c r="GM55" s="43"/>
      <c r="GN55" s="43"/>
      <c r="GO55" s="43"/>
      <c r="GP55" s="43"/>
      <c r="GQ55" s="43"/>
      <c r="GR55" s="43"/>
      <c r="GS55" s="43"/>
      <c r="GT55" s="43"/>
      <c r="GU55" s="43"/>
      <c r="GV55" s="43"/>
      <c r="GW55" s="43"/>
      <c r="GX55" s="43"/>
      <c r="GY55" s="43"/>
      <c r="GZ55" s="43"/>
      <c r="HA55" s="43"/>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c r="IL55" s="42"/>
      <c r="IM55" s="42"/>
      <c r="IN55" s="42"/>
      <c r="IO55" s="42"/>
      <c r="IP55" s="42"/>
      <c r="IQ55" s="42"/>
      <c r="IR55" s="42"/>
      <c r="IS55" s="42"/>
      <c r="IT55" s="42"/>
      <c r="IU55" s="42"/>
      <c r="IV55" s="42"/>
    </row>
    <row r="56" spans="1:209" s="42" customFormat="1" ht="26.25" thickBot="1">
      <c r="A56" s="2918"/>
      <c r="B56" s="2889"/>
      <c r="C56" s="2897"/>
      <c r="D56" s="765" t="s">
        <v>562</v>
      </c>
      <c r="E56" s="761" t="s">
        <v>506</v>
      </c>
      <c r="F56" s="775">
        <v>1</v>
      </c>
      <c r="G56" s="776" t="s">
        <v>561</v>
      </c>
      <c r="H56" s="353" t="s">
        <v>560</v>
      </c>
      <c r="I56" s="778">
        <f t="shared" si="2"/>
        <v>0.015384615384615385</v>
      </c>
      <c r="J56" s="776" t="s">
        <v>506</v>
      </c>
      <c r="K56" s="776">
        <v>43070</v>
      </c>
      <c r="L56" s="776">
        <v>43100</v>
      </c>
      <c r="M56" s="780"/>
      <c r="N56" s="780"/>
      <c r="O56" s="780"/>
      <c r="P56" s="780"/>
      <c r="Q56" s="780"/>
      <c r="R56" s="780"/>
      <c r="S56" s="780"/>
      <c r="T56" s="780"/>
      <c r="U56" s="780"/>
      <c r="V56" s="780"/>
      <c r="W56" s="780"/>
      <c r="X56" s="780">
        <v>1</v>
      </c>
      <c r="Y56" s="775">
        <f t="shared" si="1"/>
        <v>1</v>
      </c>
      <c r="Z56" s="875"/>
      <c r="AA56" s="875"/>
      <c r="AB56" s="909"/>
      <c r="AC56" s="2242" t="s">
        <v>95</v>
      </c>
      <c r="AD56" s="2242">
        <v>0</v>
      </c>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c r="FF56" s="43"/>
      <c r="FG56" s="43"/>
      <c r="FH56" s="43"/>
      <c r="FI56" s="43"/>
      <c r="FJ56" s="43"/>
      <c r="FK56" s="43"/>
      <c r="FL56" s="43"/>
      <c r="FM56" s="43"/>
      <c r="FN56" s="43"/>
      <c r="FO56" s="43"/>
      <c r="FP56" s="43"/>
      <c r="FQ56" s="43"/>
      <c r="FR56" s="43"/>
      <c r="FS56" s="43"/>
      <c r="FT56" s="43"/>
      <c r="FU56" s="43"/>
      <c r="FV56" s="43"/>
      <c r="FW56" s="43"/>
      <c r="FX56" s="43"/>
      <c r="FY56" s="43"/>
      <c r="FZ56" s="43"/>
      <c r="GA56" s="43"/>
      <c r="GB56" s="43"/>
      <c r="GC56" s="43"/>
      <c r="GD56" s="43"/>
      <c r="GE56" s="43"/>
      <c r="GF56" s="43"/>
      <c r="GG56" s="43"/>
      <c r="GH56" s="43"/>
      <c r="GI56" s="43"/>
      <c r="GJ56" s="43"/>
      <c r="GK56" s="43"/>
      <c r="GL56" s="43"/>
      <c r="GM56" s="43"/>
      <c r="GN56" s="43"/>
      <c r="GO56" s="43"/>
      <c r="GP56" s="43"/>
      <c r="GQ56" s="43"/>
      <c r="GR56" s="43"/>
      <c r="GS56" s="43"/>
      <c r="GT56" s="43"/>
      <c r="GU56" s="43"/>
      <c r="GV56" s="43"/>
      <c r="GW56" s="43"/>
      <c r="GX56" s="43"/>
      <c r="GY56" s="43"/>
      <c r="GZ56" s="43"/>
      <c r="HA56" s="43"/>
    </row>
    <row r="57" spans="1:209" s="42" customFormat="1" ht="15.75">
      <c r="A57" s="2918"/>
      <c r="B57" s="2889"/>
      <c r="C57" s="2894" t="s">
        <v>559</v>
      </c>
      <c r="D57" s="765" t="s">
        <v>558</v>
      </c>
      <c r="E57" s="761" t="s">
        <v>557</v>
      </c>
      <c r="F57" s="775">
        <v>1</v>
      </c>
      <c r="G57" s="776" t="s">
        <v>556</v>
      </c>
      <c r="H57" s="353" t="s">
        <v>495</v>
      </c>
      <c r="I57" s="778">
        <f t="shared" si="2"/>
        <v>0.015384615384615385</v>
      </c>
      <c r="J57" s="776" t="s">
        <v>552</v>
      </c>
      <c r="K57" s="776">
        <v>42736</v>
      </c>
      <c r="L57" s="776">
        <v>42766</v>
      </c>
      <c r="M57" s="780">
        <v>1</v>
      </c>
      <c r="N57" s="780"/>
      <c r="O57" s="780"/>
      <c r="P57" s="780"/>
      <c r="Q57" s="780"/>
      <c r="R57" s="780"/>
      <c r="S57" s="780"/>
      <c r="T57" s="780"/>
      <c r="U57" s="780"/>
      <c r="V57" s="780"/>
      <c r="W57" s="780"/>
      <c r="X57" s="780"/>
      <c r="Y57" s="775">
        <f t="shared" si="1"/>
        <v>1</v>
      </c>
      <c r="Z57" s="875"/>
      <c r="AA57" s="875"/>
      <c r="AB57" s="909"/>
      <c r="AC57" s="2242">
        <v>1</v>
      </c>
      <c r="AD57" s="2242">
        <v>1</v>
      </c>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row>
    <row r="58" spans="1:209" s="42" customFormat="1" ht="25.5">
      <c r="A58" s="2918"/>
      <c r="B58" s="2889"/>
      <c r="C58" s="2895"/>
      <c r="D58" s="765" t="s">
        <v>555</v>
      </c>
      <c r="E58" s="761" t="s">
        <v>554</v>
      </c>
      <c r="F58" s="775">
        <v>1</v>
      </c>
      <c r="G58" s="776" t="s">
        <v>553</v>
      </c>
      <c r="H58" s="353" t="s">
        <v>495</v>
      </c>
      <c r="I58" s="778">
        <f t="shared" si="2"/>
        <v>0.015384615384615385</v>
      </c>
      <c r="J58" s="776" t="s">
        <v>552</v>
      </c>
      <c r="K58" s="776">
        <v>42736</v>
      </c>
      <c r="L58" s="776">
        <v>42766</v>
      </c>
      <c r="M58" s="780">
        <v>1</v>
      </c>
      <c r="N58" s="780"/>
      <c r="O58" s="780"/>
      <c r="P58" s="780"/>
      <c r="Q58" s="780"/>
      <c r="R58" s="780"/>
      <c r="S58" s="780"/>
      <c r="T58" s="780"/>
      <c r="U58" s="780"/>
      <c r="V58" s="780"/>
      <c r="W58" s="780"/>
      <c r="X58" s="780"/>
      <c r="Y58" s="775">
        <f t="shared" si="1"/>
        <v>1</v>
      </c>
      <c r="Z58" s="875"/>
      <c r="AA58" s="875"/>
      <c r="AB58" s="909"/>
      <c r="AC58" s="2242">
        <v>1</v>
      </c>
      <c r="AD58" s="2242">
        <v>1</v>
      </c>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row>
    <row r="59" spans="1:209" s="42" customFormat="1" ht="89.25">
      <c r="A59" s="2918"/>
      <c r="B59" s="2889"/>
      <c r="C59" s="2895"/>
      <c r="D59" s="765" t="s">
        <v>551</v>
      </c>
      <c r="E59" s="761" t="s">
        <v>550</v>
      </c>
      <c r="F59" s="775">
        <v>11</v>
      </c>
      <c r="G59" s="776" t="s">
        <v>549</v>
      </c>
      <c r="H59" s="353" t="s">
        <v>495</v>
      </c>
      <c r="I59" s="778">
        <f t="shared" si="2"/>
        <v>0.015384615384615385</v>
      </c>
      <c r="J59" s="776" t="s">
        <v>545</v>
      </c>
      <c r="K59" s="776">
        <v>42767</v>
      </c>
      <c r="L59" s="776">
        <v>43100</v>
      </c>
      <c r="M59" s="780"/>
      <c r="N59" s="780">
        <v>1</v>
      </c>
      <c r="O59" s="780">
        <v>1</v>
      </c>
      <c r="P59" s="780">
        <v>1</v>
      </c>
      <c r="Q59" s="780">
        <v>1</v>
      </c>
      <c r="R59" s="780">
        <v>1</v>
      </c>
      <c r="S59" s="780">
        <v>1</v>
      </c>
      <c r="T59" s="780">
        <v>1</v>
      </c>
      <c r="U59" s="780">
        <v>1</v>
      </c>
      <c r="V59" s="780">
        <v>1</v>
      </c>
      <c r="W59" s="780">
        <v>1</v>
      </c>
      <c r="X59" s="780">
        <v>1</v>
      </c>
      <c r="Y59" s="775">
        <f t="shared" si="1"/>
        <v>11</v>
      </c>
      <c r="Z59" s="875">
        <v>30000000</v>
      </c>
      <c r="AA59" s="875">
        <v>25000000</v>
      </c>
      <c r="AB59" s="909" t="s">
        <v>501</v>
      </c>
      <c r="AC59" s="2242">
        <v>1</v>
      </c>
      <c r="AD59" s="2242">
        <v>0.2727272727272727</v>
      </c>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3"/>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c r="FX59" s="43"/>
      <c r="FY59" s="43"/>
      <c r="FZ59" s="43"/>
      <c r="GA59" s="43"/>
      <c r="GB59" s="43"/>
      <c r="GC59" s="43"/>
      <c r="GD59" s="43"/>
      <c r="GE59" s="43"/>
      <c r="GF59" s="43"/>
      <c r="GG59" s="43"/>
      <c r="GH59" s="43"/>
      <c r="GI59" s="43"/>
      <c r="GJ59" s="43"/>
      <c r="GK59" s="43"/>
      <c r="GL59" s="43"/>
      <c r="GM59" s="43"/>
      <c r="GN59" s="43"/>
      <c r="GO59" s="43"/>
      <c r="GP59" s="43"/>
      <c r="GQ59" s="43"/>
      <c r="GR59" s="43"/>
      <c r="GS59" s="43"/>
      <c r="GT59" s="43"/>
      <c r="GU59" s="43"/>
      <c r="GV59" s="43"/>
      <c r="GW59" s="43"/>
      <c r="GX59" s="43"/>
      <c r="GY59" s="43"/>
      <c r="GZ59" s="43"/>
      <c r="HA59" s="43"/>
    </row>
    <row r="60" spans="1:209" s="42" customFormat="1" ht="89.25">
      <c r="A60" s="2918"/>
      <c r="B60" s="2889"/>
      <c r="C60" s="2895"/>
      <c r="D60" s="765" t="s">
        <v>548</v>
      </c>
      <c r="E60" s="761" t="s">
        <v>547</v>
      </c>
      <c r="F60" s="775">
        <v>11</v>
      </c>
      <c r="G60" s="776" t="s">
        <v>546</v>
      </c>
      <c r="H60" s="353" t="s">
        <v>495</v>
      </c>
      <c r="I60" s="778">
        <f t="shared" si="2"/>
        <v>0.015384615384615385</v>
      </c>
      <c r="J60" s="776" t="s">
        <v>545</v>
      </c>
      <c r="K60" s="776">
        <v>42767</v>
      </c>
      <c r="L60" s="776">
        <v>43100</v>
      </c>
      <c r="M60" s="780"/>
      <c r="N60" s="780">
        <v>1</v>
      </c>
      <c r="O60" s="780">
        <v>1</v>
      </c>
      <c r="P60" s="780">
        <v>1</v>
      </c>
      <c r="Q60" s="780">
        <v>1</v>
      </c>
      <c r="R60" s="780">
        <v>1</v>
      </c>
      <c r="S60" s="780">
        <v>1</v>
      </c>
      <c r="T60" s="780">
        <v>1</v>
      </c>
      <c r="U60" s="780">
        <v>1</v>
      </c>
      <c r="V60" s="780">
        <v>1</v>
      </c>
      <c r="W60" s="780">
        <v>1</v>
      </c>
      <c r="X60" s="780">
        <v>1</v>
      </c>
      <c r="Y60" s="775">
        <f t="shared" si="1"/>
        <v>11</v>
      </c>
      <c r="Z60" s="875"/>
      <c r="AA60" s="875"/>
      <c r="AB60" s="909"/>
      <c r="AC60" s="2242">
        <v>1</v>
      </c>
      <c r="AD60" s="2242">
        <v>0.2727272727272727</v>
      </c>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3"/>
      <c r="GQ60" s="43"/>
      <c r="GR60" s="43"/>
      <c r="GS60" s="43"/>
      <c r="GT60" s="43"/>
      <c r="GU60" s="43"/>
      <c r="GV60" s="43"/>
      <c r="GW60" s="43"/>
      <c r="GX60" s="43"/>
      <c r="GY60" s="43"/>
      <c r="GZ60" s="43"/>
      <c r="HA60" s="43"/>
    </row>
    <row r="61" spans="1:209" s="42" customFormat="1" ht="25.5">
      <c r="A61" s="2918"/>
      <c r="B61" s="2889"/>
      <c r="C61" s="2895"/>
      <c r="D61" s="765" t="s">
        <v>544</v>
      </c>
      <c r="E61" s="761" t="s">
        <v>85</v>
      </c>
      <c r="F61" s="775">
        <v>1</v>
      </c>
      <c r="G61" s="776" t="s">
        <v>543</v>
      </c>
      <c r="H61" s="353" t="s">
        <v>495</v>
      </c>
      <c r="I61" s="778">
        <f t="shared" si="2"/>
        <v>0.015384615384615385</v>
      </c>
      <c r="J61" s="776" t="s">
        <v>542</v>
      </c>
      <c r="K61" s="776">
        <v>43070</v>
      </c>
      <c r="L61" s="776">
        <v>43100</v>
      </c>
      <c r="M61" s="780"/>
      <c r="N61" s="780"/>
      <c r="O61" s="780"/>
      <c r="P61" s="780"/>
      <c r="Q61" s="780"/>
      <c r="R61" s="780"/>
      <c r="S61" s="780"/>
      <c r="T61" s="780"/>
      <c r="U61" s="780"/>
      <c r="V61" s="780"/>
      <c r="W61" s="780"/>
      <c r="X61" s="780">
        <v>1</v>
      </c>
      <c r="Y61" s="775">
        <f t="shared" si="1"/>
        <v>1</v>
      </c>
      <c r="Z61" s="875"/>
      <c r="AA61" s="875"/>
      <c r="AB61" s="909"/>
      <c r="AC61" s="2242" t="s">
        <v>95</v>
      </c>
      <c r="AD61" s="2242">
        <v>0</v>
      </c>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3"/>
      <c r="FL61" s="43"/>
      <c r="FM61" s="43"/>
      <c r="FN61" s="43"/>
      <c r="FO61" s="43"/>
      <c r="FP61" s="43"/>
      <c r="FQ61" s="43"/>
      <c r="FR61" s="43"/>
      <c r="FS61" s="43"/>
      <c r="FT61" s="43"/>
      <c r="FU61" s="43"/>
      <c r="FV61" s="43"/>
      <c r="FW61" s="43"/>
      <c r="FX61" s="43"/>
      <c r="FY61" s="43"/>
      <c r="FZ61" s="43"/>
      <c r="GA61" s="43"/>
      <c r="GB61" s="43"/>
      <c r="GC61" s="43"/>
      <c r="GD61" s="43"/>
      <c r="GE61" s="43"/>
      <c r="GF61" s="43"/>
      <c r="GG61" s="43"/>
      <c r="GH61" s="43"/>
      <c r="GI61" s="43"/>
      <c r="GJ61" s="43"/>
      <c r="GK61" s="43"/>
      <c r="GL61" s="43"/>
      <c r="GM61" s="43"/>
      <c r="GN61" s="43"/>
      <c r="GO61" s="43"/>
      <c r="GP61" s="43"/>
      <c r="GQ61" s="43"/>
      <c r="GR61" s="43"/>
      <c r="GS61" s="43"/>
      <c r="GT61" s="43"/>
      <c r="GU61" s="43"/>
      <c r="GV61" s="43"/>
      <c r="GW61" s="43"/>
      <c r="GX61" s="43"/>
      <c r="GY61" s="43"/>
      <c r="GZ61" s="43"/>
      <c r="HA61" s="43"/>
    </row>
    <row r="62" spans="1:209" s="42" customFormat="1" ht="39" thickBot="1">
      <c r="A62" s="2918"/>
      <c r="B62" s="2889"/>
      <c r="C62" s="2897"/>
      <c r="D62" s="1309" t="s">
        <v>541</v>
      </c>
      <c r="E62" s="1310" t="s">
        <v>499</v>
      </c>
      <c r="F62" s="1311">
        <v>4</v>
      </c>
      <c r="G62" s="1312" t="s">
        <v>540</v>
      </c>
      <c r="H62" s="1313" t="s">
        <v>495</v>
      </c>
      <c r="I62" s="1314">
        <f t="shared" si="2"/>
        <v>0.015384615384615385</v>
      </c>
      <c r="J62" s="1312" t="s">
        <v>496</v>
      </c>
      <c r="K62" s="1312">
        <v>42795</v>
      </c>
      <c r="L62" s="1312">
        <v>43100</v>
      </c>
      <c r="M62" s="1344"/>
      <c r="N62" s="1344"/>
      <c r="O62" s="1344">
        <v>1</v>
      </c>
      <c r="P62" s="1344"/>
      <c r="Q62" s="1344"/>
      <c r="R62" s="1344">
        <v>1</v>
      </c>
      <c r="S62" s="1344"/>
      <c r="T62" s="1344"/>
      <c r="U62" s="1344">
        <v>1</v>
      </c>
      <c r="V62" s="1344"/>
      <c r="W62" s="1344"/>
      <c r="X62" s="1344">
        <v>1</v>
      </c>
      <c r="Y62" s="1311">
        <f t="shared" si="1"/>
        <v>4</v>
      </c>
      <c r="Z62" s="1316"/>
      <c r="AA62" s="1316"/>
      <c r="AB62" s="1317"/>
      <c r="AC62" s="2242">
        <v>1</v>
      </c>
      <c r="AD62" s="2242">
        <v>0.25</v>
      </c>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row>
    <row r="63" spans="1:256" s="41" customFormat="1" ht="25.5">
      <c r="A63" s="2918"/>
      <c r="B63" s="2889"/>
      <c r="C63" s="2894" t="s">
        <v>539</v>
      </c>
      <c r="D63" s="1348" t="s">
        <v>538</v>
      </c>
      <c r="E63" s="1326" t="s">
        <v>537</v>
      </c>
      <c r="F63" s="1327">
        <v>1</v>
      </c>
      <c r="G63" s="1328" t="s">
        <v>536</v>
      </c>
      <c r="H63" s="1329" t="s">
        <v>497</v>
      </c>
      <c r="I63" s="1330">
        <f t="shared" si="2"/>
        <v>0.015384615384615385</v>
      </c>
      <c r="J63" s="1328" t="s">
        <v>535</v>
      </c>
      <c r="K63" s="1328">
        <v>42736</v>
      </c>
      <c r="L63" s="1328">
        <v>42766</v>
      </c>
      <c r="M63" s="1331">
        <v>1</v>
      </c>
      <c r="N63" s="1331"/>
      <c r="O63" s="1331"/>
      <c r="P63" s="1331"/>
      <c r="Q63" s="1331"/>
      <c r="R63" s="1331"/>
      <c r="S63" s="1331"/>
      <c r="T63" s="1331"/>
      <c r="U63" s="1331"/>
      <c r="V63" s="1331"/>
      <c r="W63" s="1331"/>
      <c r="X63" s="1331"/>
      <c r="Y63" s="1327">
        <f t="shared" si="1"/>
        <v>1</v>
      </c>
      <c r="Z63" s="1332"/>
      <c r="AA63" s="1332"/>
      <c r="AB63" s="1333"/>
      <c r="AC63" s="2242">
        <v>1</v>
      </c>
      <c r="AD63" s="2242">
        <v>1</v>
      </c>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43"/>
      <c r="EV63" s="43"/>
      <c r="EW63" s="43"/>
      <c r="EX63" s="43"/>
      <c r="EY63" s="43"/>
      <c r="EZ63" s="43"/>
      <c r="FA63" s="43"/>
      <c r="FB63" s="43"/>
      <c r="FC63" s="43"/>
      <c r="FD63" s="43"/>
      <c r="FE63" s="43"/>
      <c r="FF63" s="43"/>
      <c r="FG63" s="43"/>
      <c r="FH63" s="43"/>
      <c r="FI63" s="43"/>
      <c r="FJ63" s="43"/>
      <c r="FK63" s="43"/>
      <c r="FL63" s="43"/>
      <c r="FM63" s="43"/>
      <c r="FN63" s="43"/>
      <c r="FO63" s="43"/>
      <c r="FP63" s="43"/>
      <c r="FQ63" s="43"/>
      <c r="FR63" s="43"/>
      <c r="FS63" s="43"/>
      <c r="FT63" s="43"/>
      <c r="FU63" s="43"/>
      <c r="FV63" s="43"/>
      <c r="FW63" s="43"/>
      <c r="FX63" s="43"/>
      <c r="FY63" s="43"/>
      <c r="FZ63" s="43"/>
      <c r="GA63" s="43"/>
      <c r="GB63" s="43"/>
      <c r="GC63" s="43"/>
      <c r="GD63" s="43"/>
      <c r="GE63" s="43"/>
      <c r="GF63" s="43"/>
      <c r="GG63" s="43"/>
      <c r="GH63" s="43"/>
      <c r="GI63" s="43"/>
      <c r="GJ63" s="43"/>
      <c r="GK63" s="43"/>
      <c r="GL63" s="43"/>
      <c r="GM63" s="43"/>
      <c r="GN63" s="43"/>
      <c r="GO63" s="43"/>
      <c r="GP63" s="43"/>
      <c r="GQ63" s="43"/>
      <c r="GR63" s="43"/>
      <c r="GS63" s="43"/>
      <c r="GT63" s="43"/>
      <c r="GU63" s="43"/>
      <c r="GV63" s="43"/>
      <c r="GW63" s="43"/>
      <c r="GX63" s="43"/>
      <c r="GY63" s="43"/>
      <c r="GZ63" s="43"/>
      <c r="HA63" s="43"/>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c r="IL63" s="42"/>
      <c r="IM63" s="42"/>
      <c r="IN63" s="42"/>
      <c r="IO63" s="42"/>
      <c r="IP63" s="42"/>
      <c r="IQ63" s="42"/>
      <c r="IR63" s="42"/>
      <c r="IS63" s="42"/>
      <c r="IT63" s="42"/>
      <c r="IU63" s="42"/>
      <c r="IV63" s="42"/>
    </row>
    <row r="64" spans="1:256" s="41" customFormat="1" ht="26.25" thickBot="1">
      <c r="A64" s="2918"/>
      <c r="B64" s="2889"/>
      <c r="C64" s="2895"/>
      <c r="D64" s="1349" t="s">
        <v>534</v>
      </c>
      <c r="E64" s="1335" t="s">
        <v>533</v>
      </c>
      <c r="F64" s="1336">
        <v>1</v>
      </c>
      <c r="G64" s="1337" t="s">
        <v>532</v>
      </c>
      <c r="H64" s="1338" t="s">
        <v>497</v>
      </c>
      <c r="I64" s="1339">
        <f t="shared" si="2"/>
        <v>0.015384615384615385</v>
      </c>
      <c r="J64" s="1337" t="s">
        <v>531</v>
      </c>
      <c r="K64" s="1337">
        <v>42736</v>
      </c>
      <c r="L64" s="1337">
        <v>42766</v>
      </c>
      <c r="M64" s="1340">
        <v>1</v>
      </c>
      <c r="N64" s="1340"/>
      <c r="O64" s="1340"/>
      <c r="P64" s="1340"/>
      <c r="Q64" s="1340"/>
      <c r="R64" s="1340"/>
      <c r="S64" s="1340"/>
      <c r="T64" s="1340"/>
      <c r="U64" s="1340"/>
      <c r="V64" s="1340"/>
      <c r="W64" s="1340"/>
      <c r="X64" s="1340"/>
      <c r="Y64" s="1336">
        <f t="shared" si="1"/>
        <v>1</v>
      </c>
      <c r="Z64" s="1341"/>
      <c r="AA64" s="1341"/>
      <c r="AB64" s="1342"/>
      <c r="AC64" s="2242">
        <v>1</v>
      </c>
      <c r="AD64" s="2242">
        <v>1</v>
      </c>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c r="EU64" s="43"/>
      <c r="EV64" s="43"/>
      <c r="EW64" s="43"/>
      <c r="EX64" s="43"/>
      <c r="EY64" s="43"/>
      <c r="EZ64" s="43"/>
      <c r="FA64" s="43"/>
      <c r="FB64" s="43"/>
      <c r="FC64" s="43"/>
      <c r="FD64" s="43"/>
      <c r="FE64" s="43"/>
      <c r="FF64" s="43"/>
      <c r="FG64" s="43"/>
      <c r="FH64" s="43"/>
      <c r="FI64" s="43"/>
      <c r="FJ64" s="43"/>
      <c r="FK64" s="43"/>
      <c r="FL64" s="43"/>
      <c r="FM64" s="43"/>
      <c r="FN64" s="43"/>
      <c r="FO64" s="43"/>
      <c r="FP64" s="43"/>
      <c r="FQ64" s="43"/>
      <c r="FR64" s="43"/>
      <c r="FS64" s="43"/>
      <c r="FT64" s="43"/>
      <c r="FU64" s="43"/>
      <c r="FV64" s="43"/>
      <c r="FW64" s="43"/>
      <c r="FX64" s="43"/>
      <c r="FY64" s="43"/>
      <c r="FZ64" s="43"/>
      <c r="GA64" s="43"/>
      <c r="GB64" s="43"/>
      <c r="GC64" s="43"/>
      <c r="GD64" s="43"/>
      <c r="GE64" s="43"/>
      <c r="GF64" s="43"/>
      <c r="GG64" s="43"/>
      <c r="GH64" s="43"/>
      <c r="GI64" s="43"/>
      <c r="GJ64" s="43"/>
      <c r="GK64" s="43"/>
      <c r="GL64" s="43"/>
      <c r="GM64" s="43"/>
      <c r="GN64" s="43"/>
      <c r="GO64" s="43"/>
      <c r="GP64" s="43"/>
      <c r="GQ64" s="43"/>
      <c r="GR64" s="43"/>
      <c r="GS64" s="43"/>
      <c r="GT64" s="43"/>
      <c r="GU64" s="43"/>
      <c r="GV64" s="43"/>
      <c r="GW64" s="43"/>
      <c r="GX64" s="43"/>
      <c r="GY64" s="43"/>
      <c r="GZ64" s="43"/>
      <c r="HA64" s="43"/>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c r="IL64" s="42"/>
      <c r="IM64" s="42"/>
      <c r="IN64" s="42"/>
      <c r="IO64" s="42"/>
      <c r="IP64" s="42"/>
      <c r="IQ64" s="42"/>
      <c r="IR64" s="42"/>
      <c r="IS64" s="42"/>
      <c r="IT64" s="42"/>
      <c r="IU64" s="42"/>
      <c r="IV64" s="42"/>
    </row>
    <row r="65" spans="1:256" s="41" customFormat="1" ht="38.25">
      <c r="A65" s="2918"/>
      <c r="B65" s="2889"/>
      <c r="C65" s="2895"/>
      <c r="D65" s="1345" t="s">
        <v>530</v>
      </c>
      <c r="E65" s="1318" t="s">
        <v>181</v>
      </c>
      <c r="F65" s="1319">
        <v>12</v>
      </c>
      <c r="G65" s="1320" t="s">
        <v>529</v>
      </c>
      <c r="H65" s="361" t="s">
        <v>497</v>
      </c>
      <c r="I65" s="1321">
        <f t="shared" si="2"/>
        <v>0.015384615384615385</v>
      </c>
      <c r="J65" s="1320" t="s">
        <v>109</v>
      </c>
      <c r="K65" s="1320">
        <v>42736</v>
      </c>
      <c r="L65" s="1320">
        <v>43100</v>
      </c>
      <c r="M65" s="1322">
        <v>1</v>
      </c>
      <c r="N65" s="1322">
        <v>1</v>
      </c>
      <c r="O65" s="1322">
        <v>1</v>
      </c>
      <c r="P65" s="1322">
        <v>1</v>
      </c>
      <c r="Q65" s="1322">
        <v>1</v>
      </c>
      <c r="R65" s="1322">
        <v>1</v>
      </c>
      <c r="S65" s="1322">
        <v>1</v>
      </c>
      <c r="T65" s="1322">
        <v>1</v>
      </c>
      <c r="U65" s="1322">
        <v>1</v>
      </c>
      <c r="V65" s="1322">
        <v>1</v>
      </c>
      <c r="W65" s="1322">
        <v>1</v>
      </c>
      <c r="X65" s="1322">
        <v>1</v>
      </c>
      <c r="Y65" s="1319">
        <f t="shared" si="1"/>
        <v>12</v>
      </c>
      <c r="Z65" s="1323"/>
      <c r="AA65" s="1323"/>
      <c r="AB65" s="1324"/>
      <c r="AC65" s="2242">
        <v>0.75</v>
      </c>
      <c r="AD65" s="2242">
        <v>0.25</v>
      </c>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c r="GX65" s="43"/>
      <c r="GY65" s="43"/>
      <c r="GZ65" s="43"/>
      <c r="HA65" s="43"/>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c r="IL65" s="42"/>
      <c r="IM65" s="42"/>
      <c r="IN65" s="42"/>
      <c r="IO65" s="42"/>
      <c r="IP65" s="42"/>
      <c r="IQ65" s="42"/>
      <c r="IR65" s="42"/>
      <c r="IS65" s="42"/>
      <c r="IT65" s="42"/>
      <c r="IU65" s="42"/>
      <c r="IV65" s="42"/>
    </row>
    <row r="66" spans="1:256" s="41" customFormat="1" ht="38.25">
      <c r="A66" s="2918"/>
      <c r="B66" s="2889"/>
      <c r="C66" s="2895"/>
      <c r="D66" s="769" t="s">
        <v>528</v>
      </c>
      <c r="E66" s="761" t="s">
        <v>520</v>
      </c>
      <c r="F66" s="775">
        <v>2</v>
      </c>
      <c r="G66" s="353" t="s">
        <v>519</v>
      </c>
      <c r="H66" s="353" t="s">
        <v>497</v>
      </c>
      <c r="I66" s="778">
        <f t="shared" si="2"/>
        <v>0.015384615384615385</v>
      </c>
      <c r="J66" s="776" t="s">
        <v>109</v>
      </c>
      <c r="K66" s="776">
        <v>42767</v>
      </c>
      <c r="L66" s="776">
        <v>43100</v>
      </c>
      <c r="M66" s="780"/>
      <c r="N66" s="780">
        <v>1</v>
      </c>
      <c r="O66" s="780"/>
      <c r="P66" s="780"/>
      <c r="Q66" s="780"/>
      <c r="R66" s="780"/>
      <c r="S66" s="780"/>
      <c r="T66" s="780">
        <v>1</v>
      </c>
      <c r="U66" s="780"/>
      <c r="V66" s="780"/>
      <c r="W66" s="780"/>
      <c r="X66" s="780"/>
      <c r="Y66" s="775">
        <f t="shared" si="1"/>
        <v>2</v>
      </c>
      <c r="Z66" s="875"/>
      <c r="AA66" s="875"/>
      <c r="AB66" s="909"/>
      <c r="AC66" s="2242">
        <v>1</v>
      </c>
      <c r="AD66" s="2242">
        <v>0.5</v>
      </c>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3"/>
      <c r="GE66" s="43"/>
      <c r="GF66" s="43"/>
      <c r="GG66" s="43"/>
      <c r="GH66" s="43"/>
      <c r="GI66" s="43"/>
      <c r="GJ66" s="43"/>
      <c r="GK66" s="43"/>
      <c r="GL66" s="43"/>
      <c r="GM66" s="43"/>
      <c r="GN66" s="43"/>
      <c r="GO66" s="43"/>
      <c r="GP66" s="43"/>
      <c r="GQ66" s="43"/>
      <c r="GR66" s="43"/>
      <c r="GS66" s="43"/>
      <c r="GT66" s="43"/>
      <c r="GU66" s="43"/>
      <c r="GV66" s="43"/>
      <c r="GW66" s="43"/>
      <c r="GX66" s="43"/>
      <c r="GY66" s="43"/>
      <c r="GZ66" s="43"/>
      <c r="HA66" s="43"/>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c r="IL66" s="42"/>
      <c r="IM66" s="42"/>
      <c r="IN66" s="42"/>
      <c r="IO66" s="42"/>
      <c r="IP66" s="42"/>
      <c r="IQ66" s="42"/>
      <c r="IR66" s="42"/>
      <c r="IS66" s="42"/>
      <c r="IT66" s="42"/>
      <c r="IU66" s="42"/>
      <c r="IV66" s="42"/>
    </row>
    <row r="67" spans="1:256" s="41" customFormat="1" ht="51">
      <c r="A67" s="2918"/>
      <c r="B67" s="2889"/>
      <c r="C67" s="2895"/>
      <c r="D67" s="769" t="s">
        <v>1649</v>
      </c>
      <c r="E67" s="761" t="s">
        <v>504</v>
      </c>
      <c r="F67" s="775">
        <v>6</v>
      </c>
      <c r="G67" s="776" t="s">
        <v>527</v>
      </c>
      <c r="H67" s="353" t="s">
        <v>497</v>
      </c>
      <c r="I67" s="778">
        <f t="shared" si="2"/>
        <v>0.015384615384615385</v>
      </c>
      <c r="J67" s="776" t="s">
        <v>526</v>
      </c>
      <c r="K67" s="776">
        <v>42795</v>
      </c>
      <c r="L67" s="776">
        <v>43100</v>
      </c>
      <c r="M67" s="780"/>
      <c r="N67" s="780">
        <v>1</v>
      </c>
      <c r="O67" s="780"/>
      <c r="P67" s="780">
        <v>1</v>
      </c>
      <c r="Q67" s="780"/>
      <c r="R67" s="780">
        <v>1</v>
      </c>
      <c r="S67" s="780"/>
      <c r="T67" s="780">
        <v>1</v>
      </c>
      <c r="U67" s="780"/>
      <c r="V67" s="780">
        <v>1</v>
      </c>
      <c r="W67" s="780"/>
      <c r="X67" s="780">
        <v>1</v>
      </c>
      <c r="Y67" s="775">
        <f t="shared" si="1"/>
        <v>6</v>
      </c>
      <c r="Z67" s="875"/>
      <c r="AA67" s="875"/>
      <c r="AB67" s="909"/>
      <c r="AC67" s="2242">
        <v>1</v>
      </c>
      <c r="AD67" s="2242">
        <v>0.3333333333333333</v>
      </c>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3"/>
      <c r="ET67" s="43"/>
      <c r="EU67" s="43"/>
      <c r="EV67" s="43"/>
      <c r="EW67" s="43"/>
      <c r="EX67" s="43"/>
      <c r="EY67" s="43"/>
      <c r="EZ67" s="43"/>
      <c r="FA67" s="43"/>
      <c r="FB67" s="43"/>
      <c r="FC67" s="43"/>
      <c r="FD67" s="43"/>
      <c r="FE67" s="43"/>
      <c r="FF67" s="43"/>
      <c r="FG67" s="43"/>
      <c r="FH67" s="43"/>
      <c r="FI67" s="43"/>
      <c r="FJ67" s="43"/>
      <c r="FK67" s="43"/>
      <c r="FL67" s="43"/>
      <c r="FM67" s="43"/>
      <c r="FN67" s="43"/>
      <c r="FO67" s="43"/>
      <c r="FP67" s="43"/>
      <c r="FQ67" s="43"/>
      <c r="FR67" s="43"/>
      <c r="FS67" s="43"/>
      <c r="FT67" s="43"/>
      <c r="FU67" s="43"/>
      <c r="FV67" s="43"/>
      <c r="FW67" s="43"/>
      <c r="FX67" s="43"/>
      <c r="FY67" s="43"/>
      <c r="FZ67" s="43"/>
      <c r="GA67" s="43"/>
      <c r="GB67" s="43"/>
      <c r="GC67" s="43"/>
      <c r="GD67" s="43"/>
      <c r="GE67" s="43"/>
      <c r="GF67" s="43"/>
      <c r="GG67" s="43"/>
      <c r="GH67" s="43"/>
      <c r="GI67" s="43"/>
      <c r="GJ67" s="43"/>
      <c r="GK67" s="43"/>
      <c r="GL67" s="43"/>
      <c r="GM67" s="43"/>
      <c r="GN67" s="43"/>
      <c r="GO67" s="43"/>
      <c r="GP67" s="43"/>
      <c r="GQ67" s="43"/>
      <c r="GR67" s="43"/>
      <c r="GS67" s="43"/>
      <c r="GT67" s="43"/>
      <c r="GU67" s="43"/>
      <c r="GV67" s="43"/>
      <c r="GW67" s="43"/>
      <c r="GX67" s="43"/>
      <c r="GY67" s="43"/>
      <c r="GZ67" s="43"/>
      <c r="HA67" s="43"/>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c r="IL67" s="42"/>
      <c r="IM67" s="42"/>
      <c r="IN67" s="42"/>
      <c r="IO67" s="42"/>
      <c r="IP67" s="42"/>
      <c r="IQ67" s="42"/>
      <c r="IR67" s="42"/>
      <c r="IS67" s="42"/>
      <c r="IT67" s="42"/>
      <c r="IU67" s="42"/>
      <c r="IV67" s="42"/>
    </row>
    <row r="68" spans="1:256" s="41" customFormat="1" ht="38.25">
      <c r="A68" s="2918"/>
      <c r="B68" s="2889"/>
      <c r="C68" s="2895"/>
      <c r="D68" s="769" t="s">
        <v>525</v>
      </c>
      <c r="E68" s="761" t="s">
        <v>520</v>
      </c>
      <c r="F68" s="775">
        <v>2</v>
      </c>
      <c r="G68" s="353" t="s">
        <v>519</v>
      </c>
      <c r="H68" s="353" t="s">
        <v>497</v>
      </c>
      <c r="I68" s="778">
        <f t="shared" si="2"/>
        <v>0.015384615384615385</v>
      </c>
      <c r="J68" s="776" t="s">
        <v>109</v>
      </c>
      <c r="K68" s="776">
        <v>42795</v>
      </c>
      <c r="L68" s="776">
        <v>43008</v>
      </c>
      <c r="M68" s="780"/>
      <c r="N68" s="780"/>
      <c r="O68" s="780">
        <v>1</v>
      </c>
      <c r="P68" s="780"/>
      <c r="Q68" s="780"/>
      <c r="R68" s="780"/>
      <c r="S68" s="780"/>
      <c r="T68" s="780"/>
      <c r="U68" s="780">
        <v>1</v>
      </c>
      <c r="V68" s="780"/>
      <c r="W68" s="780"/>
      <c r="X68" s="780"/>
      <c r="Y68" s="775">
        <f t="shared" si="1"/>
        <v>2</v>
      </c>
      <c r="Z68" s="875"/>
      <c r="AA68" s="875"/>
      <c r="AB68" s="909"/>
      <c r="AC68" s="2242">
        <v>1</v>
      </c>
      <c r="AD68" s="2242">
        <v>0.5</v>
      </c>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c r="FO68" s="43"/>
      <c r="FP68" s="43"/>
      <c r="FQ68" s="43"/>
      <c r="FR68" s="43"/>
      <c r="FS68" s="43"/>
      <c r="FT68" s="43"/>
      <c r="FU68" s="43"/>
      <c r="FV68" s="43"/>
      <c r="FW68" s="43"/>
      <c r="FX68" s="43"/>
      <c r="FY68" s="43"/>
      <c r="FZ68" s="43"/>
      <c r="GA68" s="43"/>
      <c r="GB68" s="43"/>
      <c r="GC68" s="43"/>
      <c r="GD68" s="43"/>
      <c r="GE68" s="43"/>
      <c r="GF68" s="43"/>
      <c r="GG68" s="43"/>
      <c r="GH68" s="43"/>
      <c r="GI68" s="43"/>
      <c r="GJ68" s="43"/>
      <c r="GK68" s="43"/>
      <c r="GL68" s="43"/>
      <c r="GM68" s="43"/>
      <c r="GN68" s="43"/>
      <c r="GO68" s="43"/>
      <c r="GP68" s="43"/>
      <c r="GQ68" s="43"/>
      <c r="GR68" s="43"/>
      <c r="GS68" s="43"/>
      <c r="GT68" s="43"/>
      <c r="GU68" s="43"/>
      <c r="GV68" s="43"/>
      <c r="GW68" s="43"/>
      <c r="GX68" s="43"/>
      <c r="GY68" s="43"/>
      <c r="GZ68" s="43"/>
      <c r="HA68" s="43"/>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c r="IL68" s="42"/>
      <c r="IM68" s="42"/>
      <c r="IN68" s="42"/>
      <c r="IO68" s="42"/>
      <c r="IP68" s="42"/>
      <c r="IQ68" s="42"/>
      <c r="IR68" s="42"/>
      <c r="IS68" s="42"/>
      <c r="IT68" s="42"/>
      <c r="IU68" s="42"/>
      <c r="IV68" s="42"/>
    </row>
    <row r="69" spans="1:256" s="41" customFormat="1" ht="25.5">
      <c r="A69" s="2918"/>
      <c r="B69" s="2889"/>
      <c r="C69" s="2895"/>
      <c r="D69" s="769" t="s">
        <v>524</v>
      </c>
      <c r="E69" s="761" t="s">
        <v>523</v>
      </c>
      <c r="F69" s="775">
        <v>12</v>
      </c>
      <c r="G69" s="776" t="s">
        <v>522</v>
      </c>
      <c r="H69" s="353" t="s">
        <v>497</v>
      </c>
      <c r="I69" s="778">
        <f t="shared" si="2"/>
        <v>0.015384615384615385</v>
      </c>
      <c r="J69" s="776" t="s">
        <v>109</v>
      </c>
      <c r="K69" s="776">
        <v>42736</v>
      </c>
      <c r="L69" s="776">
        <v>43100</v>
      </c>
      <c r="M69" s="780">
        <v>1</v>
      </c>
      <c r="N69" s="780">
        <v>1</v>
      </c>
      <c r="O69" s="780">
        <v>1</v>
      </c>
      <c r="P69" s="780">
        <v>1</v>
      </c>
      <c r="Q69" s="780">
        <v>1</v>
      </c>
      <c r="R69" s="780">
        <v>1</v>
      </c>
      <c r="S69" s="780">
        <v>1</v>
      </c>
      <c r="T69" s="780">
        <v>1</v>
      </c>
      <c r="U69" s="780">
        <v>1</v>
      </c>
      <c r="V69" s="780">
        <v>1</v>
      </c>
      <c r="W69" s="780">
        <v>1</v>
      </c>
      <c r="X69" s="780">
        <v>1</v>
      </c>
      <c r="Y69" s="775">
        <f t="shared" si="1"/>
        <v>12</v>
      </c>
      <c r="Z69" s="875"/>
      <c r="AA69" s="875"/>
      <c r="AB69" s="909"/>
      <c r="AC69" s="2242">
        <v>1</v>
      </c>
      <c r="AD69" s="2242">
        <v>0.3333333333333333</v>
      </c>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c r="FW69" s="43"/>
      <c r="FX69" s="43"/>
      <c r="FY69" s="43"/>
      <c r="FZ69" s="43"/>
      <c r="GA69" s="43"/>
      <c r="GB69" s="43"/>
      <c r="GC69" s="43"/>
      <c r="GD69" s="43"/>
      <c r="GE69" s="43"/>
      <c r="GF69" s="43"/>
      <c r="GG69" s="43"/>
      <c r="GH69" s="43"/>
      <c r="GI69" s="43"/>
      <c r="GJ69" s="43"/>
      <c r="GK69" s="43"/>
      <c r="GL69" s="43"/>
      <c r="GM69" s="43"/>
      <c r="GN69" s="43"/>
      <c r="GO69" s="43"/>
      <c r="GP69" s="43"/>
      <c r="GQ69" s="43"/>
      <c r="GR69" s="43"/>
      <c r="GS69" s="43"/>
      <c r="GT69" s="43"/>
      <c r="GU69" s="43"/>
      <c r="GV69" s="43"/>
      <c r="GW69" s="43"/>
      <c r="GX69" s="43"/>
      <c r="GY69" s="43"/>
      <c r="GZ69" s="43"/>
      <c r="HA69" s="43"/>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c r="IL69" s="42"/>
      <c r="IM69" s="42"/>
      <c r="IN69" s="42"/>
      <c r="IO69" s="42"/>
      <c r="IP69" s="42"/>
      <c r="IQ69" s="42"/>
      <c r="IR69" s="42"/>
      <c r="IS69" s="42"/>
      <c r="IT69" s="42"/>
      <c r="IU69" s="42"/>
      <c r="IV69" s="42"/>
    </row>
    <row r="70" spans="1:256" s="41" customFormat="1" ht="38.25">
      <c r="A70" s="2918"/>
      <c r="B70" s="2889"/>
      <c r="C70" s="2895"/>
      <c r="D70" s="769" t="s">
        <v>521</v>
      </c>
      <c r="E70" s="761" t="s">
        <v>520</v>
      </c>
      <c r="F70" s="775">
        <v>2</v>
      </c>
      <c r="G70" s="353" t="s">
        <v>519</v>
      </c>
      <c r="H70" s="353" t="s">
        <v>497</v>
      </c>
      <c r="I70" s="778">
        <f t="shared" si="2"/>
        <v>0.015384615384615385</v>
      </c>
      <c r="J70" s="776" t="s">
        <v>109</v>
      </c>
      <c r="K70" s="776">
        <v>42736</v>
      </c>
      <c r="L70" s="776">
        <v>42916</v>
      </c>
      <c r="M70" s="780">
        <v>1</v>
      </c>
      <c r="N70" s="780"/>
      <c r="O70" s="780"/>
      <c r="P70" s="780"/>
      <c r="Q70" s="780"/>
      <c r="R70" s="780">
        <v>1</v>
      </c>
      <c r="S70" s="780"/>
      <c r="T70" s="780"/>
      <c r="U70" s="780"/>
      <c r="V70" s="780"/>
      <c r="W70" s="780"/>
      <c r="X70" s="780"/>
      <c r="Y70" s="775">
        <f t="shared" si="1"/>
        <v>2</v>
      </c>
      <c r="Z70" s="875"/>
      <c r="AA70" s="875"/>
      <c r="AB70" s="909"/>
      <c r="AC70" s="2242">
        <v>0</v>
      </c>
      <c r="AD70" s="2242">
        <v>0</v>
      </c>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c r="IL70" s="42"/>
      <c r="IM70" s="42"/>
      <c r="IN70" s="42"/>
      <c r="IO70" s="42"/>
      <c r="IP70" s="42"/>
      <c r="IQ70" s="42"/>
      <c r="IR70" s="42"/>
      <c r="IS70" s="42"/>
      <c r="IT70" s="42"/>
      <c r="IU70" s="42"/>
      <c r="IV70" s="42"/>
    </row>
    <row r="71" spans="1:256" s="41" customFormat="1" ht="25.5">
      <c r="A71" s="2918"/>
      <c r="B71" s="2889"/>
      <c r="C71" s="2895"/>
      <c r="D71" s="769" t="s">
        <v>518</v>
      </c>
      <c r="E71" s="761" t="s">
        <v>85</v>
      </c>
      <c r="F71" s="775">
        <v>1</v>
      </c>
      <c r="G71" s="776" t="s">
        <v>516</v>
      </c>
      <c r="H71" s="353" t="s">
        <v>497</v>
      </c>
      <c r="I71" s="778">
        <f t="shared" si="2"/>
        <v>0.015384615384615385</v>
      </c>
      <c r="J71" s="776" t="s">
        <v>343</v>
      </c>
      <c r="K71" s="776">
        <v>42767</v>
      </c>
      <c r="L71" s="776">
        <v>42794</v>
      </c>
      <c r="M71" s="780"/>
      <c r="N71" s="780">
        <v>1</v>
      </c>
      <c r="O71" s="780"/>
      <c r="P71" s="780"/>
      <c r="Q71" s="780"/>
      <c r="R71" s="780"/>
      <c r="S71" s="780"/>
      <c r="T71" s="780"/>
      <c r="U71" s="780"/>
      <c r="V71" s="780"/>
      <c r="W71" s="780"/>
      <c r="X71" s="780"/>
      <c r="Y71" s="775">
        <f t="shared" si="1"/>
        <v>1</v>
      </c>
      <c r="Z71" s="875"/>
      <c r="AA71" s="875"/>
      <c r="AB71" s="909"/>
      <c r="AC71" s="2242">
        <v>1</v>
      </c>
      <c r="AD71" s="2242">
        <v>1</v>
      </c>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c r="EU71" s="43"/>
      <c r="EV71" s="43"/>
      <c r="EW71" s="43"/>
      <c r="EX71" s="43"/>
      <c r="EY71" s="43"/>
      <c r="EZ71" s="43"/>
      <c r="FA71" s="43"/>
      <c r="FB71" s="43"/>
      <c r="FC71" s="43"/>
      <c r="FD71" s="43"/>
      <c r="FE71" s="43"/>
      <c r="FF71" s="43"/>
      <c r="FG71" s="43"/>
      <c r="FH71" s="43"/>
      <c r="FI71" s="43"/>
      <c r="FJ71" s="43"/>
      <c r="FK71" s="43"/>
      <c r="FL71" s="43"/>
      <c r="FM71" s="43"/>
      <c r="FN71" s="43"/>
      <c r="FO71" s="43"/>
      <c r="FP71" s="43"/>
      <c r="FQ71" s="43"/>
      <c r="FR71" s="43"/>
      <c r="FS71" s="43"/>
      <c r="FT71" s="43"/>
      <c r="FU71" s="43"/>
      <c r="FV71" s="43"/>
      <c r="FW71" s="43"/>
      <c r="FX71" s="43"/>
      <c r="FY71" s="43"/>
      <c r="FZ71" s="43"/>
      <c r="GA71" s="43"/>
      <c r="GB71" s="43"/>
      <c r="GC71" s="43"/>
      <c r="GD71" s="43"/>
      <c r="GE71" s="43"/>
      <c r="GF71" s="43"/>
      <c r="GG71" s="43"/>
      <c r="GH71" s="43"/>
      <c r="GI71" s="43"/>
      <c r="GJ71" s="43"/>
      <c r="GK71" s="43"/>
      <c r="GL71" s="43"/>
      <c r="GM71" s="43"/>
      <c r="GN71" s="43"/>
      <c r="GO71" s="43"/>
      <c r="GP71" s="43"/>
      <c r="GQ71" s="43"/>
      <c r="GR71" s="43"/>
      <c r="GS71" s="43"/>
      <c r="GT71" s="43"/>
      <c r="GU71" s="43"/>
      <c r="GV71" s="43"/>
      <c r="GW71" s="43"/>
      <c r="GX71" s="43"/>
      <c r="GY71" s="43"/>
      <c r="GZ71" s="43"/>
      <c r="HA71" s="43"/>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c r="IL71" s="42"/>
      <c r="IM71" s="42"/>
      <c r="IN71" s="42"/>
      <c r="IO71" s="42"/>
      <c r="IP71" s="42"/>
      <c r="IQ71" s="42"/>
      <c r="IR71" s="42"/>
      <c r="IS71" s="42"/>
      <c r="IT71" s="42"/>
      <c r="IU71" s="42"/>
      <c r="IV71" s="42"/>
    </row>
    <row r="72" spans="1:256" s="41" customFormat="1" ht="25.5">
      <c r="A72" s="2918"/>
      <c r="B72" s="2889"/>
      <c r="C72" s="2895"/>
      <c r="D72" s="769" t="s">
        <v>517</v>
      </c>
      <c r="E72" s="761" t="s">
        <v>85</v>
      </c>
      <c r="F72" s="775">
        <v>1</v>
      </c>
      <c r="G72" s="776" t="s">
        <v>516</v>
      </c>
      <c r="H72" s="353" t="s">
        <v>497</v>
      </c>
      <c r="I72" s="778">
        <f t="shared" si="2"/>
        <v>0.015384615384615385</v>
      </c>
      <c r="J72" s="776" t="s">
        <v>515</v>
      </c>
      <c r="K72" s="776">
        <v>42795</v>
      </c>
      <c r="L72" s="776">
        <v>42825</v>
      </c>
      <c r="M72" s="780"/>
      <c r="N72" s="780"/>
      <c r="O72" s="780">
        <v>1</v>
      </c>
      <c r="P72" s="780"/>
      <c r="Q72" s="780"/>
      <c r="R72" s="780"/>
      <c r="S72" s="780"/>
      <c r="T72" s="780"/>
      <c r="U72" s="780"/>
      <c r="V72" s="780"/>
      <c r="W72" s="780"/>
      <c r="X72" s="780"/>
      <c r="Y72" s="775">
        <f t="shared" si="1"/>
        <v>1</v>
      </c>
      <c r="Z72" s="875"/>
      <c r="AA72" s="875"/>
      <c r="AB72" s="909"/>
      <c r="AC72" s="2242">
        <v>1</v>
      </c>
      <c r="AD72" s="2242">
        <v>1</v>
      </c>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c r="FF72" s="43"/>
      <c r="FG72" s="43"/>
      <c r="FH72" s="43"/>
      <c r="FI72" s="43"/>
      <c r="FJ72" s="43"/>
      <c r="FK72" s="43"/>
      <c r="FL72" s="43"/>
      <c r="FM72" s="43"/>
      <c r="FN72" s="43"/>
      <c r="FO72" s="43"/>
      <c r="FP72" s="43"/>
      <c r="FQ72" s="43"/>
      <c r="FR72" s="43"/>
      <c r="FS72" s="43"/>
      <c r="FT72" s="43"/>
      <c r="FU72" s="43"/>
      <c r="FV72" s="43"/>
      <c r="FW72" s="43"/>
      <c r="FX72" s="43"/>
      <c r="FY72" s="43"/>
      <c r="FZ72" s="43"/>
      <c r="GA72" s="43"/>
      <c r="GB72" s="43"/>
      <c r="GC72" s="43"/>
      <c r="GD72" s="43"/>
      <c r="GE72" s="43"/>
      <c r="GF72" s="43"/>
      <c r="GG72" s="43"/>
      <c r="GH72" s="43"/>
      <c r="GI72" s="43"/>
      <c r="GJ72" s="43"/>
      <c r="GK72" s="43"/>
      <c r="GL72" s="43"/>
      <c r="GM72" s="43"/>
      <c r="GN72" s="43"/>
      <c r="GO72" s="43"/>
      <c r="GP72" s="43"/>
      <c r="GQ72" s="43"/>
      <c r="GR72" s="43"/>
      <c r="GS72" s="43"/>
      <c r="GT72" s="43"/>
      <c r="GU72" s="43"/>
      <c r="GV72" s="43"/>
      <c r="GW72" s="43"/>
      <c r="GX72" s="43"/>
      <c r="GY72" s="43"/>
      <c r="GZ72" s="43"/>
      <c r="HA72" s="43"/>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c r="IL72" s="42"/>
      <c r="IM72" s="42"/>
      <c r="IN72" s="42"/>
      <c r="IO72" s="42"/>
      <c r="IP72" s="42"/>
      <c r="IQ72" s="42"/>
      <c r="IR72" s="42"/>
      <c r="IS72" s="42"/>
      <c r="IT72" s="42"/>
      <c r="IU72" s="42"/>
      <c r="IV72" s="42"/>
    </row>
    <row r="73" spans="1:256" s="41" customFormat="1" ht="25.5">
      <c r="A73" s="2918"/>
      <c r="B73" s="2889"/>
      <c r="C73" s="2895"/>
      <c r="D73" s="769" t="s">
        <v>514</v>
      </c>
      <c r="E73" s="761" t="s">
        <v>511</v>
      </c>
      <c r="F73" s="775">
        <v>1</v>
      </c>
      <c r="G73" s="776" t="s">
        <v>510</v>
      </c>
      <c r="H73" s="353" t="s">
        <v>497</v>
      </c>
      <c r="I73" s="778">
        <f t="shared" si="2"/>
        <v>0.015384615384615385</v>
      </c>
      <c r="J73" s="776" t="s">
        <v>513</v>
      </c>
      <c r="K73" s="776">
        <v>43009</v>
      </c>
      <c r="L73" s="776">
        <v>43039</v>
      </c>
      <c r="M73" s="780"/>
      <c r="N73" s="780"/>
      <c r="O73" s="780"/>
      <c r="P73" s="780"/>
      <c r="Q73" s="780"/>
      <c r="R73" s="780"/>
      <c r="S73" s="780"/>
      <c r="T73" s="780"/>
      <c r="U73" s="780"/>
      <c r="V73" s="780">
        <v>1</v>
      </c>
      <c r="W73" s="780"/>
      <c r="X73" s="780"/>
      <c r="Y73" s="775">
        <f t="shared" si="1"/>
        <v>1</v>
      </c>
      <c r="Z73" s="875"/>
      <c r="AA73" s="875"/>
      <c r="AB73" s="909"/>
      <c r="AC73" s="2242" t="s">
        <v>95</v>
      </c>
      <c r="AD73" s="2242">
        <v>0</v>
      </c>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43"/>
      <c r="FP73" s="43"/>
      <c r="FQ73" s="43"/>
      <c r="FR73" s="43"/>
      <c r="FS73" s="43"/>
      <c r="FT73" s="43"/>
      <c r="FU73" s="43"/>
      <c r="FV73" s="43"/>
      <c r="FW73" s="43"/>
      <c r="FX73" s="43"/>
      <c r="FY73" s="43"/>
      <c r="FZ73" s="43"/>
      <c r="GA73" s="43"/>
      <c r="GB73" s="43"/>
      <c r="GC73" s="43"/>
      <c r="GD73" s="43"/>
      <c r="GE73" s="43"/>
      <c r="GF73" s="43"/>
      <c r="GG73" s="43"/>
      <c r="GH73" s="43"/>
      <c r="GI73" s="43"/>
      <c r="GJ73" s="43"/>
      <c r="GK73" s="43"/>
      <c r="GL73" s="43"/>
      <c r="GM73" s="43"/>
      <c r="GN73" s="43"/>
      <c r="GO73" s="43"/>
      <c r="GP73" s="43"/>
      <c r="GQ73" s="43"/>
      <c r="GR73" s="43"/>
      <c r="GS73" s="43"/>
      <c r="GT73" s="43"/>
      <c r="GU73" s="43"/>
      <c r="GV73" s="43"/>
      <c r="GW73" s="43"/>
      <c r="GX73" s="43"/>
      <c r="GY73" s="43"/>
      <c r="GZ73" s="43"/>
      <c r="HA73" s="43"/>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c r="IL73" s="42"/>
      <c r="IM73" s="42"/>
      <c r="IN73" s="42"/>
      <c r="IO73" s="42"/>
      <c r="IP73" s="42"/>
      <c r="IQ73" s="42"/>
      <c r="IR73" s="42"/>
      <c r="IS73" s="42"/>
      <c r="IT73" s="42"/>
      <c r="IU73" s="42"/>
      <c r="IV73" s="42"/>
    </row>
    <row r="74" spans="1:256" s="41" customFormat="1" ht="25.5">
      <c r="A74" s="2918"/>
      <c r="B74" s="2889"/>
      <c r="C74" s="2895"/>
      <c r="D74" s="769" t="s">
        <v>512</v>
      </c>
      <c r="E74" s="761" t="s">
        <v>511</v>
      </c>
      <c r="F74" s="775">
        <v>1</v>
      </c>
      <c r="G74" s="776" t="s">
        <v>510</v>
      </c>
      <c r="H74" s="353" t="s">
        <v>497</v>
      </c>
      <c r="I74" s="778">
        <f t="shared" si="2"/>
        <v>0.015384615384615385</v>
      </c>
      <c r="J74" s="776" t="s">
        <v>509</v>
      </c>
      <c r="K74" s="776">
        <v>43009</v>
      </c>
      <c r="L74" s="776">
        <v>43069</v>
      </c>
      <c r="M74" s="780"/>
      <c r="N74" s="780"/>
      <c r="O74" s="780"/>
      <c r="P74" s="780"/>
      <c r="Q74" s="780"/>
      <c r="R74" s="780"/>
      <c r="S74" s="780"/>
      <c r="T74" s="780"/>
      <c r="U74" s="780"/>
      <c r="V74" s="780"/>
      <c r="W74" s="780">
        <v>1</v>
      </c>
      <c r="X74" s="780"/>
      <c r="Y74" s="775">
        <f t="shared" si="1"/>
        <v>1</v>
      </c>
      <c r="Z74" s="875">
        <v>15000000</v>
      </c>
      <c r="AA74" s="2921">
        <v>60000000</v>
      </c>
      <c r="AB74" s="909" t="s">
        <v>501</v>
      </c>
      <c r="AC74" s="2242" t="s">
        <v>95</v>
      </c>
      <c r="AD74" s="2242">
        <v>0</v>
      </c>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c r="FF74" s="43"/>
      <c r="FG74" s="43"/>
      <c r="FH74" s="43"/>
      <c r="FI74" s="43"/>
      <c r="FJ74" s="43"/>
      <c r="FK74" s="43"/>
      <c r="FL74" s="43"/>
      <c r="FM74" s="43"/>
      <c r="FN74" s="43"/>
      <c r="FO74" s="43"/>
      <c r="FP74" s="43"/>
      <c r="FQ74" s="43"/>
      <c r="FR74" s="43"/>
      <c r="FS74" s="43"/>
      <c r="FT74" s="43"/>
      <c r="FU74" s="43"/>
      <c r="FV74" s="43"/>
      <c r="FW74" s="43"/>
      <c r="FX74" s="43"/>
      <c r="FY74" s="43"/>
      <c r="FZ74" s="43"/>
      <c r="GA74" s="43"/>
      <c r="GB74" s="43"/>
      <c r="GC74" s="43"/>
      <c r="GD74" s="43"/>
      <c r="GE74" s="43"/>
      <c r="GF74" s="43"/>
      <c r="GG74" s="43"/>
      <c r="GH74" s="43"/>
      <c r="GI74" s="43"/>
      <c r="GJ74" s="43"/>
      <c r="GK74" s="43"/>
      <c r="GL74" s="43"/>
      <c r="GM74" s="43"/>
      <c r="GN74" s="43"/>
      <c r="GO74" s="43"/>
      <c r="GP74" s="43"/>
      <c r="GQ74" s="43"/>
      <c r="GR74" s="43"/>
      <c r="GS74" s="43"/>
      <c r="GT74" s="43"/>
      <c r="GU74" s="43"/>
      <c r="GV74" s="43"/>
      <c r="GW74" s="43"/>
      <c r="GX74" s="43"/>
      <c r="GY74" s="43"/>
      <c r="GZ74" s="43"/>
      <c r="HA74" s="43"/>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c r="IL74" s="42"/>
      <c r="IM74" s="42"/>
      <c r="IN74" s="42"/>
      <c r="IO74" s="42"/>
      <c r="IP74" s="42"/>
      <c r="IQ74" s="42"/>
      <c r="IR74" s="42"/>
      <c r="IS74" s="42"/>
      <c r="IT74" s="42"/>
      <c r="IU74" s="42"/>
      <c r="IV74" s="42"/>
    </row>
    <row r="75" spans="1:256" s="41" customFormat="1" ht="25.5">
      <c r="A75" s="2918"/>
      <c r="B75" s="2889"/>
      <c r="C75" s="2895"/>
      <c r="D75" s="769" t="s">
        <v>508</v>
      </c>
      <c r="E75" s="761" t="s">
        <v>506</v>
      </c>
      <c r="F75" s="775">
        <v>1</v>
      </c>
      <c r="G75" s="776" t="s">
        <v>507</v>
      </c>
      <c r="H75" s="353" t="s">
        <v>497</v>
      </c>
      <c r="I75" s="778">
        <f t="shared" si="2"/>
        <v>0.015384615384615385</v>
      </c>
      <c r="J75" s="776" t="s">
        <v>506</v>
      </c>
      <c r="K75" s="776">
        <v>43070</v>
      </c>
      <c r="L75" s="776">
        <v>43100</v>
      </c>
      <c r="M75" s="780"/>
      <c r="N75" s="780"/>
      <c r="O75" s="780"/>
      <c r="P75" s="780"/>
      <c r="Q75" s="780"/>
      <c r="R75" s="780"/>
      <c r="S75" s="780"/>
      <c r="T75" s="780"/>
      <c r="U75" s="780"/>
      <c r="V75" s="780"/>
      <c r="W75" s="780"/>
      <c r="X75" s="780">
        <v>1</v>
      </c>
      <c r="Y75" s="775">
        <f t="shared" si="1"/>
        <v>1</v>
      </c>
      <c r="Z75" s="875"/>
      <c r="AA75" s="2921"/>
      <c r="AB75" s="909"/>
      <c r="AC75" s="2242" t="s">
        <v>95</v>
      </c>
      <c r="AD75" s="2242">
        <v>0</v>
      </c>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c r="EV75" s="43"/>
      <c r="EW75" s="43"/>
      <c r="EX75" s="43"/>
      <c r="EY75" s="43"/>
      <c r="EZ75" s="43"/>
      <c r="FA75" s="43"/>
      <c r="FB75" s="43"/>
      <c r="FC75" s="43"/>
      <c r="FD75" s="43"/>
      <c r="FE75" s="43"/>
      <c r="FF75" s="43"/>
      <c r="FG75" s="43"/>
      <c r="FH75" s="43"/>
      <c r="FI75" s="43"/>
      <c r="FJ75" s="43"/>
      <c r="FK75" s="43"/>
      <c r="FL75" s="43"/>
      <c r="FM75" s="43"/>
      <c r="FN75" s="43"/>
      <c r="FO75" s="43"/>
      <c r="FP75" s="43"/>
      <c r="FQ75" s="43"/>
      <c r="FR75" s="43"/>
      <c r="FS75" s="43"/>
      <c r="FT75" s="43"/>
      <c r="FU75" s="43"/>
      <c r="FV75" s="43"/>
      <c r="FW75" s="43"/>
      <c r="FX75" s="43"/>
      <c r="FY75" s="43"/>
      <c r="FZ75" s="43"/>
      <c r="GA75" s="43"/>
      <c r="GB75" s="43"/>
      <c r="GC75" s="43"/>
      <c r="GD75" s="43"/>
      <c r="GE75" s="43"/>
      <c r="GF75" s="43"/>
      <c r="GG75" s="43"/>
      <c r="GH75" s="43"/>
      <c r="GI75" s="43"/>
      <c r="GJ75" s="43"/>
      <c r="GK75" s="43"/>
      <c r="GL75" s="43"/>
      <c r="GM75" s="43"/>
      <c r="GN75" s="43"/>
      <c r="GO75" s="43"/>
      <c r="GP75" s="43"/>
      <c r="GQ75" s="43"/>
      <c r="GR75" s="43"/>
      <c r="GS75" s="43"/>
      <c r="GT75" s="43"/>
      <c r="GU75" s="43"/>
      <c r="GV75" s="43"/>
      <c r="GW75" s="43"/>
      <c r="GX75" s="43"/>
      <c r="GY75" s="43"/>
      <c r="GZ75" s="43"/>
      <c r="HA75" s="43"/>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c r="IL75" s="42"/>
      <c r="IM75" s="42"/>
      <c r="IN75" s="42"/>
      <c r="IO75" s="42"/>
      <c r="IP75" s="42"/>
      <c r="IQ75" s="42"/>
      <c r="IR75" s="42"/>
      <c r="IS75" s="42"/>
      <c r="IT75" s="42"/>
      <c r="IU75" s="42"/>
      <c r="IV75" s="42"/>
    </row>
    <row r="76" spans="1:256" s="41" customFormat="1" ht="25.5">
      <c r="A76" s="2918"/>
      <c r="B76" s="2889"/>
      <c r="C76" s="2895"/>
      <c r="D76" s="769" t="s">
        <v>505</v>
      </c>
      <c r="E76" s="761" t="s">
        <v>504</v>
      </c>
      <c r="F76" s="775">
        <v>4</v>
      </c>
      <c r="G76" s="776" t="s">
        <v>503</v>
      </c>
      <c r="H76" s="353" t="s">
        <v>497</v>
      </c>
      <c r="I76" s="778">
        <f t="shared" si="2"/>
        <v>0.015384615384615385</v>
      </c>
      <c r="J76" s="776" t="s">
        <v>502</v>
      </c>
      <c r="K76" s="776">
        <v>42795</v>
      </c>
      <c r="L76" s="776">
        <v>43100</v>
      </c>
      <c r="M76" s="780"/>
      <c r="N76" s="780"/>
      <c r="O76" s="780">
        <v>1</v>
      </c>
      <c r="P76" s="780"/>
      <c r="Q76" s="780"/>
      <c r="R76" s="780">
        <v>1</v>
      </c>
      <c r="S76" s="780"/>
      <c r="T76" s="780"/>
      <c r="U76" s="780">
        <v>1</v>
      </c>
      <c r="V76" s="780"/>
      <c r="W76" s="780"/>
      <c r="X76" s="780">
        <v>1</v>
      </c>
      <c r="Y76" s="775">
        <f t="shared" si="1"/>
        <v>4</v>
      </c>
      <c r="Z76" s="875">
        <v>40000000</v>
      </c>
      <c r="AA76" s="2921"/>
      <c r="AB76" s="909" t="s">
        <v>501</v>
      </c>
      <c r="AC76" s="2242">
        <v>1</v>
      </c>
      <c r="AD76" s="2242">
        <v>0.25</v>
      </c>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c r="EO76" s="43"/>
      <c r="EP76" s="43"/>
      <c r="EQ76" s="43"/>
      <c r="ER76" s="43"/>
      <c r="ES76" s="43"/>
      <c r="ET76" s="43"/>
      <c r="EU76" s="43"/>
      <c r="EV76" s="43"/>
      <c r="EW76" s="43"/>
      <c r="EX76" s="43"/>
      <c r="EY76" s="43"/>
      <c r="EZ76" s="43"/>
      <c r="FA76" s="43"/>
      <c r="FB76" s="43"/>
      <c r="FC76" s="43"/>
      <c r="FD76" s="43"/>
      <c r="FE76" s="43"/>
      <c r="FF76" s="43"/>
      <c r="FG76" s="43"/>
      <c r="FH76" s="43"/>
      <c r="FI76" s="43"/>
      <c r="FJ76" s="43"/>
      <c r="FK76" s="43"/>
      <c r="FL76" s="43"/>
      <c r="FM76" s="43"/>
      <c r="FN76" s="43"/>
      <c r="FO76" s="43"/>
      <c r="FP76" s="43"/>
      <c r="FQ76" s="43"/>
      <c r="FR76" s="43"/>
      <c r="FS76" s="43"/>
      <c r="FT76" s="43"/>
      <c r="FU76" s="43"/>
      <c r="FV76" s="43"/>
      <c r="FW76" s="43"/>
      <c r="FX76" s="43"/>
      <c r="FY76" s="43"/>
      <c r="FZ76" s="43"/>
      <c r="GA76" s="43"/>
      <c r="GB76" s="43"/>
      <c r="GC76" s="43"/>
      <c r="GD76" s="43"/>
      <c r="GE76" s="43"/>
      <c r="GF76" s="43"/>
      <c r="GG76" s="43"/>
      <c r="GH76" s="43"/>
      <c r="GI76" s="43"/>
      <c r="GJ76" s="43"/>
      <c r="GK76" s="43"/>
      <c r="GL76" s="43"/>
      <c r="GM76" s="43"/>
      <c r="GN76" s="43"/>
      <c r="GO76" s="43"/>
      <c r="GP76" s="43"/>
      <c r="GQ76" s="43"/>
      <c r="GR76" s="43"/>
      <c r="GS76" s="43"/>
      <c r="GT76" s="43"/>
      <c r="GU76" s="43"/>
      <c r="GV76" s="43"/>
      <c r="GW76" s="43"/>
      <c r="GX76" s="43"/>
      <c r="GY76" s="43"/>
      <c r="GZ76" s="43"/>
      <c r="HA76" s="43"/>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c r="IL76" s="42"/>
      <c r="IM76" s="42"/>
      <c r="IN76" s="42"/>
      <c r="IO76" s="42"/>
      <c r="IP76" s="42"/>
      <c r="IQ76" s="42"/>
      <c r="IR76" s="42"/>
      <c r="IS76" s="42"/>
      <c r="IT76" s="42"/>
      <c r="IU76" s="42"/>
      <c r="IV76" s="42"/>
    </row>
    <row r="77" spans="1:256" s="41" customFormat="1" ht="39" thickBot="1">
      <c r="A77" s="2919"/>
      <c r="B77" s="2890"/>
      <c r="C77" s="2897"/>
      <c r="D77" s="769" t="s">
        <v>500</v>
      </c>
      <c r="E77" s="761" t="s">
        <v>499</v>
      </c>
      <c r="F77" s="775">
        <v>12</v>
      </c>
      <c r="G77" s="776" t="s">
        <v>498</v>
      </c>
      <c r="H77" s="353" t="s">
        <v>497</v>
      </c>
      <c r="I77" s="778">
        <f t="shared" si="2"/>
        <v>0.015384615384615385</v>
      </c>
      <c r="J77" s="776" t="s">
        <v>496</v>
      </c>
      <c r="K77" s="776">
        <v>42736</v>
      </c>
      <c r="L77" s="776">
        <v>43100</v>
      </c>
      <c r="M77" s="780">
        <v>1</v>
      </c>
      <c r="N77" s="780">
        <v>1</v>
      </c>
      <c r="O77" s="780">
        <v>1</v>
      </c>
      <c r="P77" s="780">
        <v>1</v>
      </c>
      <c r="Q77" s="780">
        <v>1</v>
      </c>
      <c r="R77" s="780">
        <v>1</v>
      </c>
      <c r="S77" s="780">
        <v>1</v>
      </c>
      <c r="T77" s="780">
        <v>1</v>
      </c>
      <c r="U77" s="780">
        <v>1</v>
      </c>
      <c r="V77" s="780">
        <v>1</v>
      </c>
      <c r="W77" s="780">
        <v>1</v>
      </c>
      <c r="X77" s="780">
        <v>1</v>
      </c>
      <c r="Y77" s="775">
        <f t="shared" si="1"/>
        <v>12</v>
      </c>
      <c r="Z77" s="875"/>
      <c r="AA77" s="875"/>
      <c r="AB77" s="909"/>
      <c r="AC77" s="2242">
        <v>0.75</v>
      </c>
      <c r="AD77" s="2242">
        <v>0.25</v>
      </c>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c r="EO77" s="43"/>
      <c r="EP77" s="43"/>
      <c r="EQ77" s="43"/>
      <c r="ER77" s="43"/>
      <c r="ES77" s="43"/>
      <c r="ET77" s="43"/>
      <c r="EU77" s="43"/>
      <c r="EV77" s="43"/>
      <c r="EW77" s="43"/>
      <c r="EX77" s="43"/>
      <c r="EY77" s="43"/>
      <c r="EZ77" s="43"/>
      <c r="FA77" s="43"/>
      <c r="FB77" s="43"/>
      <c r="FC77" s="43"/>
      <c r="FD77" s="43"/>
      <c r="FE77" s="43"/>
      <c r="FF77" s="43"/>
      <c r="FG77" s="43"/>
      <c r="FH77" s="43"/>
      <c r="FI77" s="43"/>
      <c r="FJ77" s="43"/>
      <c r="FK77" s="43"/>
      <c r="FL77" s="43"/>
      <c r="FM77" s="43"/>
      <c r="FN77" s="43"/>
      <c r="FO77" s="43"/>
      <c r="FP77" s="43"/>
      <c r="FQ77" s="43"/>
      <c r="FR77" s="43"/>
      <c r="FS77" s="43"/>
      <c r="FT77" s="43"/>
      <c r="FU77" s="43"/>
      <c r="FV77" s="43"/>
      <c r="FW77" s="43"/>
      <c r="FX77" s="43"/>
      <c r="FY77" s="43"/>
      <c r="FZ77" s="43"/>
      <c r="GA77" s="43"/>
      <c r="GB77" s="43"/>
      <c r="GC77" s="43"/>
      <c r="GD77" s="43"/>
      <c r="GE77" s="43"/>
      <c r="GF77" s="43"/>
      <c r="GG77" s="43"/>
      <c r="GH77" s="43"/>
      <c r="GI77" s="43"/>
      <c r="GJ77" s="43"/>
      <c r="GK77" s="43"/>
      <c r="GL77" s="43"/>
      <c r="GM77" s="43"/>
      <c r="GN77" s="43"/>
      <c r="GO77" s="43"/>
      <c r="GP77" s="43"/>
      <c r="GQ77" s="43"/>
      <c r="GR77" s="43"/>
      <c r="GS77" s="43"/>
      <c r="GT77" s="43"/>
      <c r="GU77" s="43"/>
      <c r="GV77" s="43"/>
      <c r="GW77" s="43"/>
      <c r="GX77" s="43"/>
      <c r="GY77" s="43"/>
      <c r="GZ77" s="43"/>
      <c r="HA77" s="43"/>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c r="IL77" s="42"/>
      <c r="IM77" s="42"/>
      <c r="IN77" s="42"/>
      <c r="IO77" s="42"/>
      <c r="IP77" s="42"/>
      <c r="IQ77" s="42"/>
      <c r="IR77" s="42"/>
      <c r="IS77" s="42"/>
      <c r="IT77" s="42"/>
      <c r="IU77" s="42"/>
      <c r="IV77" s="42"/>
    </row>
    <row r="78" spans="1:256" s="31" customFormat="1" ht="18.75" thickBot="1">
      <c r="A78" s="2882" t="s">
        <v>492</v>
      </c>
      <c r="B78" s="2883"/>
      <c r="C78" s="2920"/>
      <c r="D78" s="874"/>
      <c r="E78" s="911"/>
      <c r="F78" s="912"/>
      <c r="G78" s="2920"/>
      <c r="H78" s="2920"/>
      <c r="I78" s="913">
        <v>1</v>
      </c>
      <c r="J78" s="913"/>
      <c r="K78" s="912"/>
      <c r="L78" s="912"/>
      <c r="M78" s="914"/>
      <c r="N78" s="914"/>
      <c r="O78" s="914"/>
      <c r="P78" s="914"/>
      <c r="Q78" s="914"/>
      <c r="R78" s="914"/>
      <c r="S78" s="914"/>
      <c r="T78" s="914"/>
      <c r="U78" s="914"/>
      <c r="V78" s="914"/>
      <c r="W78" s="914"/>
      <c r="X78" s="914"/>
      <c r="Y78" s="914"/>
      <c r="Z78" s="915">
        <f>SUM(Z16:Z77)</f>
        <v>595000000</v>
      </c>
      <c r="AA78" s="915">
        <f>+AA74+AA59+AA49</f>
        <v>305000000</v>
      </c>
      <c r="AB78" s="916"/>
      <c r="AC78" s="2243">
        <f>AVERAGE(AC16:AC77)</f>
        <v>0.9348484848484849</v>
      </c>
      <c r="AD78" s="1992"/>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c r="GS78" s="33"/>
      <c r="GT78" s="33"/>
      <c r="GU78" s="33"/>
      <c r="GV78" s="33"/>
      <c r="GW78" s="33"/>
      <c r="GX78" s="33"/>
      <c r="GY78" s="33"/>
      <c r="GZ78" s="33"/>
      <c r="HA78" s="33"/>
      <c r="HB78" s="32"/>
      <c r="HC78" s="32"/>
      <c r="HD78" s="32"/>
      <c r="HE78" s="32"/>
      <c r="HF78" s="32"/>
      <c r="HG78" s="32"/>
      <c r="HH78" s="32"/>
      <c r="HI78" s="32"/>
      <c r="HJ78" s="32"/>
      <c r="HK78" s="32"/>
      <c r="HL78" s="32"/>
      <c r="HM78" s="32"/>
      <c r="HN78" s="32"/>
      <c r="HO78" s="32"/>
      <c r="HP78" s="32"/>
      <c r="HQ78" s="32"/>
      <c r="HR78" s="32"/>
      <c r="HS78" s="32"/>
      <c r="HT78" s="32"/>
      <c r="HU78" s="32"/>
      <c r="HV78" s="32"/>
      <c r="HW78" s="32"/>
      <c r="HX78" s="32"/>
      <c r="HY78" s="32"/>
      <c r="HZ78" s="32"/>
      <c r="IA78" s="32"/>
      <c r="IB78" s="32"/>
      <c r="IC78" s="32"/>
      <c r="ID78" s="32"/>
      <c r="IE78" s="32"/>
      <c r="IF78" s="32"/>
      <c r="IG78" s="32"/>
      <c r="IH78" s="32"/>
      <c r="II78" s="32"/>
      <c r="IJ78" s="32"/>
      <c r="IK78" s="32"/>
      <c r="IL78" s="32"/>
      <c r="IM78" s="32"/>
      <c r="IN78" s="32"/>
      <c r="IO78" s="32"/>
      <c r="IP78" s="32"/>
      <c r="IQ78" s="32"/>
      <c r="IR78" s="32"/>
      <c r="IS78" s="32"/>
      <c r="IT78" s="32"/>
      <c r="IU78" s="32"/>
      <c r="IV78" s="32"/>
    </row>
    <row r="79" spans="1:256" s="31" customFormat="1" ht="33.75" customHeight="1" thickBot="1">
      <c r="A79" s="2873" t="s">
        <v>102</v>
      </c>
      <c r="B79" s="2874"/>
      <c r="C79" s="2874"/>
      <c r="D79" s="876"/>
      <c r="E79" s="917"/>
      <c r="F79" s="918"/>
      <c r="G79" s="918"/>
      <c r="H79" s="918"/>
      <c r="I79" s="919">
        <f>SUM(I16:I77)</f>
        <v>0.9538461538461522</v>
      </c>
      <c r="J79" s="918"/>
      <c r="K79" s="918"/>
      <c r="L79" s="918"/>
      <c r="M79" s="920"/>
      <c r="N79" s="920"/>
      <c r="O79" s="920"/>
      <c r="P79" s="920"/>
      <c r="Q79" s="920"/>
      <c r="R79" s="920"/>
      <c r="S79" s="920"/>
      <c r="T79" s="920"/>
      <c r="U79" s="920"/>
      <c r="V79" s="920"/>
      <c r="W79" s="920"/>
      <c r="X79" s="920"/>
      <c r="Y79" s="920"/>
      <c r="Z79" s="921">
        <f>Z78</f>
        <v>595000000</v>
      </c>
      <c r="AA79" s="921">
        <f>+AA78</f>
        <v>305000000</v>
      </c>
      <c r="AB79" s="922"/>
      <c r="AC79" s="2244">
        <f>AVERAGE(AC78)</f>
        <v>0.9348484848484849</v>
      </c>
      <c r="AD79" s="199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c r="GS79" s="33"/>
      <c r="GT79" s="33"/>
      <c r="GU79" s="33"/>
      <c r="GV79" s="33"/>
      <c r="GW79" s="33"/>
      <c r="GX79" s="33"/>
      <c r="GY79" s="33"/>
      <c r="GZ79" s="33"/>
      <c r="HA79" s="33"/>
      <c r="HB79" s="32"/>
      <c r="HC79" s="32"/>
      <c r="HD79" s="32"/>
      <c r="HE79" s="32"/>
      <c r="HF79" s="32"/>
      <c r="HG79" s="32"/>
      <c r="HH79" s="32"/>
      <c r="HI79" s="32"/>
      <c r="HJ79" s="32"/>
      <c r="HK79" s="32"/>
      <c r="HL79" s="32"/>
      <c r="HM79" s="32"/>
      <c r="HN79" s="32"/>
      <c r="HO79" s="32"/>
      <c r="HP79" s="32"/>
      <c r="HQ79" s="32"/>
      <c r="HR79" s="32"/>
      <c r="HS79" s="32"/>
      <c r="HT79" s="32"/>
      <c r="HU79" s="32"/>
      <c r="HV79" s="32"/>
      <c r="HW79" s="32"/>
      <c r="HX79" s="32"/>
      <c r="HY79" s="32"/>
      <c r="HZ79" s="32"/>
      <c r="IA79" s="32"/>
      <c r="IB79" s="32"/>
      <c r="IC79" s="32"/>
      <c r="ID79" s="32"/>
      <c r="IE79" s="32"/>
      <c r="IF79" s="32"/>
      <c r="IG79" s="32"/>
      <c r="IH79" s="32"/>
      <c r="II79" s="32"/>
      <c r="IJ79" s="32"/>
      <c r="IK79" s="32"/>
      <c r="IL79" s="32"/>
      <c r="IM79" s="32"/>
      <c r="IN79" s="32"/>
      <c r="IO79" s="32"/>
      <c r="IP79" s="32"/>
      <c r="IQ79" s="32"/>
      <c r="IR79" s="32"/>
      <c r="IS79" s="32"/>
      <c r="IT79" s="32"/>
      <c r="IU79" s="32"/>
      <c r="IV79" s="32"/>
    </row>
    <row r="80" spans="1:209" s="32" customFormat="1" ht="16.5" thickBot="1">
      <c r="A80" s="923"/>
      <c r="B80" s="36"/>
      <c r="C80" s="36"/>
      <c r="D80" s="36"/>
      <c r="E80" s="36"/>
      <c r="F80" s="40"/>
      <c r="G80" s="39">
        <v>0.015873015873015872</v>
      </c>
      <c r="H80" s="36"/>
      <c r="I80" s="39"/>
      <c r="J80" s="36"/>
      <c r="K80" s="36"/>
      <c r="L80" s="36"/>
      <c r="M80" s="38"/>
      <c r="N80" s="38"/>
      <c r="O80" s="38"/>
      <c r="P80" s="38"/>
      <c r="Q80" s="38"/>
      <c r="R80" s="38"/>
      <c r="S80" s="38"/>
      <c r="T80" s="38"/>
      <c r="U80" s="38"/>
      <c r="V80" s="38"/>
      <c r="W80" s="38"/>
      <c r="X80" s="38"/>
      <c r="Y80" s="38"/>
      <c r="Z80" s="37"/>
      <c r="AA80" s="37"/>
      <c r="AB80" s="924"/>
      <c r="AC80" s="1994"/>
      <c r="AD80" s="1994"/>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c r="GS80" s="33"/>
      <c r="GT80" s="33"/>
      <c r="GU80" s="33"/>
      <c r="GV80" s="33"/>
      <c r="GW80" s="33"/>
      <c r="GX80" s="33"/>
      <c r="GY80" s="33"/>
      <c r="GZ80" s="33"/>
      <c r="HA80" s="33"/>
    </row>
    <row r="81" spans="1:256" s="31" customFormat="1" ht="13.5" thickBot="1">
      <c r="A81" s="2879" t="s">
        <v>10</v>
      </c>
      <c r="B81" s="2880"/>
      <c r="C81" s="2881"/>
      <c r="D81" s="1743"/>
      <c r="E81" s="1743"/>
      <c r="F81" s="1743"/>
      <c r="G81" s="1743"/>
      <c r="H81" s="1743"/>
      <c r="I81" s="1743"/>
      <c r="J81" s="1743"/>
      <c r="K81" s="1743"/>
      <c r="L81" s="1743"/>
      <c r="M81" s="1743"/>
      <c r="N81" s="1743"/>
      <c r="O81" s="1743"/>
      <c r="P81" s="1743"/>
      <c r="Q81" s="1743"/>
      <c r="R81" s="1743"/>
      <c r="S81" s="1743"/>
      <c r="T81" s="1743"/>
      <c r="U81" s="1743"/>
      <c r="V81" s="1743"/>
      <c r="W81" s="1743"/>
      <c r="X81" s="1743"/>
      <c r="Y81" s="1743"/>
      <c r="Z81" s="1743"/>
      <c r="AA81" s="1743"/>
      <c r="AB81" s="1744"/>
      <c r="AC81" s="1995"/>
      <c r="AD81" s="1995"/>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c r="GS81" s="33"/>
      <c r="GT81" s="33"/>
      <c r="GU81" s="33"/>
      <c r="GV81" s="33"/>
      <c r="GW81" s="33"/>
      <c r="GX81" s="33"/>
      <c r="GY81" s="33"/>
      <c r="GZ81" s="33"/>
      <c r="HA81" s="33"/>
      <c r="HB81" s="32"/>
      <c r="HC81" s="32"/>
      <c r="HD81" s="32"/>
      <c r="HE81" s="32"/>
      <c r="HF81" s="32"/>
      <c r="HG81" s="32"/>
      <c r="HH81" s="32"/>
      <c r="HI81" s="32"/>
      <c r="HJ81" s="32"/>
      <c r="HK81" s="32"/>
      <c r="HL81" s="32"/>
      <c r="HM81" s="32"/>
      <c r="HN81" s="32"/>
      <c r="HO81" s="32"/>
      <c r="HP81" s="32"/>
      <c r="HQ81" s="32"/>
      <c r="HR81" s="32"/>
      <c r="HS81" s="32"/>
      <c r="HT81" s="32"/>
      <c r="HU81" s="32"/>
      <c r="HV81" s="32"/>
      <c r="HW81" s="32"/>
      <c r="HX81" s="32"/>
      <c r="HY81" s="32"/>
      <c r="HZ81" s="32"/>
      <c r="IA81" s="32"/>
      <c r="IB81" s="32"/>
      <c r="IC81" s="32"/>
      <c r="ID81" s="32"/>
      <c r="IE81" s="32"/>
      <c r="IF81" s="32"/>
      <c r="IG81" s="32"/>
      <c r="IH81" s="32"/>
      <c r="II81" s="32"/>
      <c r="IJ81" s="32"/>
      <c r="IK81" s="32"/>
      <c r="IL81" s="32"/>
      <c r="IM81" s="32"/>
      <c r="IN81" s="32"/>
      <c r="IO81" s="32"/>
      <c r="IP81" s="32"/>
      <c r="IQ81" s="32"/>
      <c r="IR81" s="32"/>
      <c r="IS81" s="32"/>
      <c r="IT81" s="32"/>
      <c r="IU81" s="32"/>
      <c r="IV81" s="32"/>
    </row>
    <row r="82" spans="1:256" ht="16.5" thickBot="1">
      <c r="A82" s="925"/>
      <c r="B82" s="175"/>
      <c r="C82" s="175"/>
      <c r="D82" s="175"/>
      <c r="E82" s="175"/>
      <c r="F82" s="926"/>
      <c r="G82" s="175"/>
      <c r="H82" s="175"/>
      <c r="I82" s="175"/>
      <c r="J82" s="175"/>
      <c r="K82" s="13"/>
      <c r="L82" s="13"/>
      <c r="M82" s="13"/>
      <c r="N82" s="13"/>
      <c r="O82" s="13"/>
      <c r="P82" s="13"/>
      <c r="Q82" s="13"/>
      <c r="R82" s="13"/>
      <c r="S82" s="13"/>
      <c r="T82" s="13"/>
      <c r="U82" s="13"/>
      <c r="V82" s="13"/>
      <c r="W82" s="13"/>
      <c r="X82" s="13"/>
      <c r="Y82" s="13"/>
      <c r="Z82" s="13"/>
      <c r="AA82" s="13"/>
      <c r="AB82" s="927"/>
      <c r="AC82" s="1994"/>
      <c r="AD82" s="1994"/>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c r="GQ82" s="35"/>
      <c r="GR82" s="35"/>
      <c r="GS82" s="35"/>
      <c r="GT82" s="35"/>
      <c r="GU82" s="35"/>
      <c r="GV82" s="35"/>
      <c r="GW82" s="35"/>
      <c r="GX82" s="35"/>
      <c r="GY82" s="35"/>
      <c r="GZ82" s="35"/>
      <c r="HA82" s="35"/>
      <c r="HB82" s="34"/>
      <c r="HC82" s="34"/>
      <c r="HD82" s="34"/>
      <c r="HE82" s="34"/>
      <c r="HF82" s="34"/>
      <c r="HG82" s="34"/>
      <c r="HH82" s="34"/>
      <c r="HI82" s="34"/>
      <c r="HJ82" s="34"/>
      <c r="HK82" s="34"/>
      <c r="HL82" s="34"/>
      <c r="HM82" s="34"/>
      <c r="HN82" s="34"/>
      <c r="HO82" s="34"/>
      <c r="HP82" s="34"/>
      <c r="HQ82" s="34"/>
      <c r="HR82" s="34"/>
      <c r="HS82" s="34"/>
      <c r="HT82" s="34"/>
      <c r="HU82" s="34"/>
      <c r="HV82" s="34"/>
      <c r="HW82" s="34"/>
      <c r="HX82" s="34"/>
      <c r="HY82" s="34"/>
      <c r="HZ82" s="34"/>
      <c r="IA82" s="34"/>
      <c r="IB82" s="34"/>
      <c r="IC82" s="34"/>
      <c r="ID82" s="34"/>
      <c r="IE82" s="34"/>
      <c r="IF82" s="34"/>
      <c r="IG82" s="34"/>
      <c r="IH82" s="34"/>
      <c r="II82" s="34"/>
      <c r="IJ82" s="34"/>
      <c r="IK82" s="34"/>
      <c r="IL82" s="34"/>
      <c r="IM82" s="34"/>
      <c r="IN82" s="34"/>
      <c r="IO82" s="34"/>
      <c r="IP82" s="34"/>
      <c r="IQ82" s="34"/>
      <c r="IR82" s="34"/>
      <c r="IS82" s="34"/>
      <c r="IT82" s="34"/>
      <c r="IU82" s="34"/>
      <c r="IV82" s="34"/>
    </row>
    <row r="83" spans="1:256" ht="26.25" thickBot="1">
      <c r="A83" s="907" t="s">
        <v>12</v>
      </c>
      <c r="B83" s="907" t="s">
        <v>494</v>
      </c>
      <c r="C83" s="709" t="s">
        <v>14</v>
      </c>
      <c r="D83" s="174"/>
      <c r="E83" s="908" t="s">
        <v>16</v>
      </c>
      <c r="F83" s="753" t="s">
        <v>17</v>
      </c>
      <c r="G83" s="709" t="s">
        <v>18</v>
      </c>
      <c r="H83" s="709" t="s">
        <v>19</v>
      </c>
      <c r="I83" s="710" t="s">
        <v>20</v>
      </c>
      <c r="J83" s="709" t="s">
        <v>105</v>
      </c>
      <c r="K83" s="709" t="s">
        <v>22</v>
      </c>
      <c r="L83" s="709" t="s">
        <v>23</v>
      </c>
      <c r="M83" s="709" t="s">
        <v>24</v>
      </c>
      <c r="N83" s="709" t="s">
        <v>25</v>
      </c>
      <c r="O83" s="709" t="s">
        <v>26</v>
      </c>
      <c r="P83" s="709" t="s">
        <v>27</v>
      </c>
      <c r="Q83" s="709" t="s">
        <v>28</v>
      </c>
      <c r="R83" s="709" t="s">
        <v>29</v>
      </c>
      <c r="S83" s="709" t="s">
        <v>30</v>
      </c>
      <c r="T83" s="709" t="s">
        <v>31</v>
      </c>
      <c r="U83" s="709" t="s">
        <v>32</v>
      </c>
      <c r="V83" s="709" t="s">
        <v>33</v>
      </c>
      <c r="W83" s="709" t="s">
        <v>34</v>
      </c>
      <c r="X83" s="709" t="s">
        <v>35</v>
      </c>
      <c r="Y83" s="709" t="s">
        <v>36</v>
      </c>
      <c r="Z83" s="709" t="s">
        <v>37</v>
      </c>
      <c r="AA83" s="709"/>
      <c r="AB83" s="709" t="s">
        <v>106</v>
      </c>
      <c r="AC83" s="2225" t="s">
        <v>1788</v>
      </c>
      <c r="AD83" s="2225" t="s">
        <v>1789</v>
      </c>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c r="GN83" s="35"/>
      <c r="GO83" s="35"/>
      <c r="GP83" s="35"/>
      <c r="GQ83" s="35"/>
      <c r="GR83" s="35"/>
      <c r="GS83" s="35"/>
      <c r="GT83" s="35"/>
      <c r="GU83" s="35"/>
      <c r="GV83" s="35"/>
      <c r="GW83" s="35"/>
      <c r="GX83" s="35"/>
      <c r="GY83" s="35"/>
      <c r="GZ83" s="35"/>
      <c r="HA83" s="35"/>
      <c r="HB83" s="34"/>
      <c r="HC83" s="34"/>
      <c r="HD83" s="34"/>
      <c r="HE83" s="34"/>
      <c r="HF83" s="34"/>
      <c r="HG83" s="34"/>
      <c r="HH83" s="34"/>
      <c r="HI83" s="34"/>
      <c r="HJ83" s="34"/>
      <c r="HK83" s="34"/>
      <c r="HL83" s="34"/>
      <c r="HM83" s="34"/>
      <c r="HN83" s="34"/>
      <c r="HO83" s="34"/>
      <c r="HP83" s="34"/>
      <c r="HQ83" s="34"/>
      <c r="HR83" s="34"/>
      <c r="HS83" s="34"/>
      <c r="HT83" s="34"/>
      <c r="HU83" s="34"/>
      <c r="HV83" s="34"/>
      <c r="HW83" s="34"/>
      <c r="HX83" s="34"/>
      <c r="HY83" s="34"/>
      <c r="HZ83" s="34"/>
      <c r="IA83" s="34"/>
      <c r="IB83" s="34"/>
      <c r="IC83" s="34"/>
      <c r="ID83" s="34"/>
      <c r="IE83" s="34"/>
      <c r="IF83" s="34"/>
      <c r="IG83" s="34"/>
      <c r="IH83" s="34"/>
      <c r="II83" s="34"/>
      <c r="IJ83" s="34"/>
      <c r="IK83" s="34"/>
      <c r="IL83" s="34"/>
      <c r="IM83" s="34"/>
      <c r="IN83" s="34"/>
      <c r="IO83" s="34"/>
      <c r="IP83" s="34"/>
      <c r="IQ83" s="34"/>
      <c r="IR83" s="34"/>
      <c r="IS83" s="34"/>
      <c r="IT83" s="34"/>
      <c r="IU83" s="34"/>
      <c r="IV83" s="34"/>
    </row>
    <row r="84" spans="1:256" s="31" customFormat="1" ht="156" customHeight="1" thickBot="1">
      <c r="A84" s="788">
        <v>2</v>
      </c>
      <c r="B84" s="772" t="s">
        <v>112</v>
      </c>
      <c r="C84" s="787" t="s">
        <v>113</v>
      </c>
      <c r="D84" s="1746" t="s">
        <v>1721</v>
      </c>
      <c r="E84" s="696" t="s">
        <v>1725</v>
      </c>
      <c r="F84" s="697">
        <v>2</v>
      </c>
      <c r="G84" s="1741" t="s">
        <v>1731</v>
      </c>
      <c r="H84" s="1747" t="s">
        <v>495</v>
      </c>
      <c r="I84" s="704">
        <v>1</v>
      </c>
      <c r="J84" s="1747" t="s">
        <v>1723</v>
      </c>
      <c r="K84" s="1748">
        <v>42736</v>
      </c>
      <c r="L84" s="1748">
        <v>43100</v>
      </c>
      <c r="M84" s="1503"/>
      <c r="N84" s="1503"/>
      <c r="O84" s="1503">
        <v>2</v>
      </c>
      <c r="P84" s="1503"/>
      <c r="Q84" s="1503"/>
      <c r="R84" s="1503"/>
      <c r="S84" s="1503"/>
      <c r="T84" s="1503"/>
      <c r="U84" s="1503"/>
      <c r="V84" s="1503"/>
      <c r="W84" s="1503"/>
      <c r="X84" s="1503"/>
      <c r="Y84" s="703">
        <f>SUM(M84:W84)</f>
        <v>2</v>
      </c>
      <c r="Z84" s="875"/>
      <c r="AA84" s="1742"/>
      <c r="AB84" s="909" t="s">
        <v>95</v>
      </c>
      <c r="AC84" s="2238" t="s">
        <v>95</v>
      </c>
      <c r="AD84" s="2238" t="s">
        <v>95</v>
      </c>
      <c r="AE84" s="1756"/>
      <c r="AF84" s="1756"/>
      <c r="AG84" s="1756"/>
      <c r="AH84" s="1756"/>
      <c r="AI84" s="1756"/>
      <c r="AJ84" s="1756"/>
      <c r="AK84" s="1756"/>
      <c r="AL84" s="1756"/>
      <c r="AM84" s="1756"/>
      <c r="AN84" s="1756"/>
      <c r="AO84" s="1756"/>
      <c r="AP84" s="1756"/>
      <c r="AQ84" s="1756"/>
      <c r="AR84" s="1756"/>
      <c r="AS84" s="1756"/>
      <c r="AT84" s="1756"/>
      <c r="AU84" s="1756"/>
      <c r="AV84" s="1756"/>
      <c r="AW84" s="1756"/>
      <c r="AX84" s="1756"/>
      <c r="AY84" s="1756"/>
      <c r="AZ84" s="1756"/>
      <c r="BA84" s="1756"/>
      <c r="BB84" s="1756"/>
      <c r="BC84" s="1756"/>
      <c r="BD84" s="1756"/>
      <c r="BE84" s="1756"/>
      <c r="BF84" s="1756"/>
      <c r="BG84" s="1756"/>
      <c r="BH84" s="1756"/>
      <c r="BI84" s="1756"/>
      <c r="BJ84" s="1756"/>
      <c r="BK84" s="1756"/>
      <c r="BL84" s="1756"/>
      <c r="BM84" s="1756"/>
      <c r="BN84" s="1756"/>
      <c r="BO84" s="1756"/>
      <c r="BP84" s="1756"/>
      <c r="BQ84" s="1756"/>
      <c r="BR84" s="1756"/>
      <c r="BS84" s="1756"/>
      <c r="BT84" s="1756"/>
      <c r="BU84" s="1756"/>
      <c r="BV84" s="1756"/>
      <c r="BW84" s="1756"/>
      <c r="BX84" s="1756"/>
      <c r="BY84" s="1756"/>
      <c r="BZ84" s="1756"/>
      <c r="CA84" s="1756"/>
      <c r="CB84" s="1756"/>
      <c r="CC84" s="1756"/>
      <c r="CD84" s="1756"/>
      <c r="CE84" s="1756"/>
      <c r="CF84" s="1756"/>
      <c r="CG84" s="1756"/>
      <c r="CH84" s="1756"/>
      <c r="CI84" s="1756"/>
      <c r="CJ84" s="1756"/>
      <c r="CK84" s="1756"/>
      <c r="CL84" s="1756"/>
      <c r="CM84" s="1756"/>
      <c r="CN84" s="1756"/>
      <c r="CO84" s="1756"/>
      <c r="CP84" s="1756"/>
      <c r="CQ84" s="1756"/>
      <c r="CR84" s="1756"/>
      <c r="CS84" s="1756"/>
      <c r="CT84" s="1756"/>
      <c r="CU84" s="1756"/>
      <c r="CV84" s="1756"/>
      <c r="CW84" s="1756"/>
      <c r="CX84" s="1756"/>
      <c r="CY84" s="1756"/>
      <c r="CZ84" s="1756"/>
      <c r="DA84" s="1756"/>
      <c r="DB84" s="1756"/>
      <c r="DC84" s="1756"/>
      <c r="DD84" s="1756"/>
      <c r="DE84" s="1756"/>
      <c r="DF84" s="1756"/>
      <c r="DG84" s="1756"/>
      <c r="DH84" s="1756"/>
      <c r="DI84" s="1756"/>
      <c r="DJ84" s="1756"/>
      <c r="DK84" s="1756"/>
      <c r="DL84" s="1756"/>
      <c r="DM84" s="1756"/>
      <c r="DN84" s="1756"/>
      <c r="DO84" s="1756"/>
      <c r="DP84" s="1756"/>
      <c r="DQ84" s="1756"/>
      <c r="DR84" s="1756"/>
      <c r="DS84" s="1756"/>
      <c r="DT84" s="1756"/>
      <c r="DU84" s="1756"/>
      <c r="DV84" s="1756"/>
      <c r="DW84" s="1756"/>
      <c r="DX84" s="1756"/>
      <c r="DY84" s="1756"/>
      <c r="DZ84" s="1756"/>
      <c r="EA84" s="1756"/>
      <c r="EB84" s="1756"/>
      <c r="EC84" s="1756"/>
      <c r="ED84" s="33"/>
      <c r="EE84" s="33"/>
      <c r="EF84" s="33"/>
      <c r="EG84" s="33"/>
      <c r="EH84" s="33"/>
      <c r="EI84" s="33"/>
      <c r="EJ84" s="33"/>
      <c r="EK84" s="33"/>
      <c r="EL84" s="33"/>
      <c r="EM84" s="33"/>
      <c r="EN84" s="33"/>
      <c r="EO84" s="33"/>
      <c r="EP84" s="33"/>
      <c r="EQ84" s="1756"/>
      <c r="ER84" s="1756"/>
      <c r="ES84" s="1756"/>
      <c r="ET84" s="1756"/>
      <c r="EU84" s="33"/>
      <c r="EV84" s="33"/>
      <c r="EW84" s="33"/>
      <c r="EX84" s="1756"/>
      <c r="EY84" s="33"/>
      <c r="EZ84" s="1756"/>
      <c r="FA84" s="33"/>
      <c r="FB84" s="1756"/>
      <c r="FC84" s="33"/>
      <c r="FD84" s="33"/>
      <c r="FE84" s="33"/>
      <c r="FF84" s="33"/>
      <c r="FG84" s="33"/>
      <c r="FH84" s="33"/>
      <c r="FI84" s="1756"/>
      <c r="FJ84" s="1756"/>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1756"/>
      <c r="GN84" s="1756"/>
      <c r="GO84" s="1756"/>
      <c r="GP84" s="1756"/>
      <c r="GQ84" s="1756"/>
      <c r="GR84" s="1756"/>
      <c r="GS84" s="1756"/>
      <c r="GT84" s="1756"/>
      <c r="GU84" s="1756"/>
      <c r="GV84" s="1756"/>
      <c r="GW84" s="1756"/>
      <c r="GX84" s="1756"/>
      <c r="GY84" s="1756"/>
      <c r="GZ84" s="1756"/>
      <c r="HA84" s="1756"/>
      <c r="HB84" s="1758"/>
      <c r="HC84" s="1758"/>
      <c r="HD84" s="1758"/>
      <c r="HE84" s="1758"/>
      <c r="HF84" s="1758"/>
      <c r="HG84" s="1758"/>
      <c r="HH84" s="1758"/>
      <c r="HI84" s="1758"/>
      <c r="HJ84" s="1758"/>
      <c r="HK84" s="1758"/>
      <c r="HL84" s="1758"/>
      <c r="HM84" s="1758"/>
      <c r="HN84" s="1758"/>
      <c r="HO84" s="1758"/>
      <c r="HP84" s="1758"/>
      <c r="HQ84" s="1758"/>
      <c r="HR84" s="1758"/>
      <c r="HS84" s="1758"/>
      <c r="HT84" s="1758"/>
      <c r="HU84" s="1758"/>
      <c r="HV84" s="1758"/>
      <c r="HW84" s="1758"/>
      <c r="HX84" s="1758"/>
      <c r="HY84" s="1758"/>
      <c r="HZ84" s="1758"/>
      <c r="IA84" s="1758"/>
      <c r="IB84" s="1758"/>
      <c r="IC84" s="1758"/>
      <c r="ID84" s="1758"/>
      <c r="IE84" s="1758"/>
      <c r="IF84" s="1758"/>
      <c r="IG84" s="1758"/>
      <c r="IH84" s="1758"/>
      <c r="II84" s="1758"/>
      <c r="IJ84" s="1758"/>
      <c r="IK84" s="1758"/>
      <c r="IL84" s="1758"/>
      <c r="IM84" s="1758"/>
      <c r="IN84" s="1758"/>
      <c r="IO84" s="1758"/>
      <c r="IP84" s="1758"/>
      <c r="IQ84" s="1758"/>
      <c r="IR84" s="1758"/>
      <c r="IS84" s="1758"/>
      <c r="IT84" s="1758"/>
      <c r="IU84" s="1758"/>
      <c r="IV84" s="1758"/>
    </row>
    <row r="85" spans="1:256" s="31" customFormat="1" ht="16.5" customHeight="1" thickBot="1">
      <c r="A85" s="2884" t="s">
        <v>492</v>
      </c>
      <c r="B85" s="2885"/>
      <c r="C85" s="2886"/>
      <c r="D85" s="1745"/>
      <c r="E85" s="1543"/>
      <c r="F85" s="1745"/>
      <c r="G85" s="2887"/>
      <c r="H85" s="2887"/>
      <c r="I85" s="1752">
        <v>1</v>
      </c>
      <c r="J85" s="1752"/>
      <c r="K85" s="1745"/>
      <c r="L85" s="1745"/>
      <c r="M85" s="1753"/>
      <c r="N85" s="1753"/>
      <c r="O85" s="1753"/>
      <c r="P85" s="1753"/>
      <c r="Q85" s="1753"/>
      <c r="R85" s="1753"/>
      <c r="S85" s="1753"/>
      <c r="T85" s="1753"/>
      <c r="U85" s="1753"/>
      <c r="V85" s="1753"/>
      <c r="W85" s="1753"/>
      <c r="X85" s="1753"/>
      <c r="Y85" s="1753"/>
      <c r="Z85" s="774">
        <v>0</v>
      </c>
      <c r="AA85" s="1754"/>
      <c r="AB85" s="1755"/>
      <c r="AC85" s="2239" t="s">
        <v>95</v>
      </c>
      <c r="AD85" s="2239"/>
      <c r="AE85" s="1756"/>
      <c r="AF85" s="1756"/>
      <c r="AG85" s="1756"/>
      <c r="AH85" s="1756"/>
      <c r="AI85" s="1756"/>
      <c r="AJ85" s="1756"/>
      <c r="AK85" s="1756"/>
      <c r="AL85" s="1756"/>
      <c r="AM85" s="1756"/>
      <c r="AN85" s="1756"/>
      <c r="AO85" s="1756"/>
      <c r="AP85" s="1756"/>
      <c r="AQ85" s="1756"/>
      <c r="AR85" s="1756"/>
      <c r="AS85" s="1756"/>
      <c r="AT85" s="1756"/>
      <c r="AU85" s="1756"/>
      <c r="AV85" s="1756"/>
      <c r="AW85" s="1756"/>
      <c r="AX85" s="1756"/>
      <c r="AY85" s="1756"/>
      <c r="AZ85" s="1756"/>
      <c r="BA85" s="1756"/>
      <c r="BB85" s="1756"/>
      <c r="BC85" s="1756"/>
      <c r="BD85" s="1756"/>
      <c r="BE85" s="1756"/>
      <c r="BF85" s="1756"/>
      <c r="BG85" s="1756"/>
      <c r="BH85" s="1756"/>
      <c r="BI85" s="1756"/>
      <c r="BJ85" s="1756"/>
      <c r="BK85" s="1756"/>
      <c r="BL85" s="1756"/>
      <c r="BM85" s="1756"/>
      <c r="BN85" s="1756"/>
      <c r="BO85" s="1756"/>
      <c r="BP85" s="1756"/>
      <c r="BQ85" s="1756"/>
      <c r="BR85" s="1756"/>
      <c r="BS85" s="1756"/>
      <c r="BT85" s="1756"/>
      <c r="BU85" s="1756"/>
      <c r="BV85" s="1756"/>
      <c r="BW85" s="1756"/>
      <c r="BX85" s="1756"/>
      <c r="BY85" s="1756"/>
      <c r="BZ85" s="1756"/>
      <c r="CA85" s="1756"/>
      <c r="CB85" s="1756"/>
      <c r="CC85" s="1756"/>
      <c r="CD85" s="1756"/>
      <c r="CE85" s="1756"/>
      <c r="CF85" s="1756"/>
      <c r="CG85" s="1756"/>
      <c r="CH85" s="1756"/>
      <c r="CI85" s="1756"/>
      <c r="CJ85" s="1756"/>
      <c r="CK85" s="1756"/>
      <c r="CL85" s="1756"/>
      <c r="CM85" s="1756"/>
      <c r="CN85" s="1756"/>
      <c r="CO85" s="1756"/>
      <c r="CP85" s="1756"/>
      <c r="CQ85" s="1756"/>
      <c r="CR85" s="1756"/>
      <c r="CS85" s="1756"/>
      <c r="CT85" s="1756"/>
      <c r="CU85" s="1756"/>
      <c r="CV85" s="1756"/>
      <c r="CW85" s="1756"/>
      <c r="CX85" s="1756"/>
      <c r="CY85" s="1756"/>
      <c r="CZ85" s="1756"/>
      <c r="DA85" s="1756"/>
      <c r="DB85" s="1756"/>
      <c r="DC85" s="1756"/>
      <c r="DD85" s="1756"/>
      <c r="DE85" s="1756"/>
      <c r="DF85" s="1756"/>
      <c r="DG85" s="1756"/>
      <c r="DH85" s="1756"/>
      <c r="DI85" s="1756"/>
      <c r="DJ85" s="1756"/>
      <c r="DK85" s="1756"/>
      <c r="DL85" s="1756"/>
      <c r="DM85" s="1756"/>
      <c r="DN85" s="1756"/>
      <c r="DO85" s="1756"/>
      <c r="DP85" s="1756"/>
      <c r="DQ85" s="1756"/>
      <c r="DR85" s="1756"/>
      <c r="DS85" s="1756"/>
      <c r="DT85" s="1756"/>
      <c r="DU85" s="1756"/>
      <c r="DV85" s="1756"/>
      <c r="DW85" s="1756"/>
      <c r="DX85" s="1756"/>
      <c r="DY85" s="1756"/>
      <c r="DZ85" s="1756"/>
      <c r="EA85" s="1756"/>
      <c r="EB85" s="1756"/>
      <c r="EC85" s="1756"/>
      <c r="ED85" s="33"/>
      <c r="EE85" s="33"/>
      <c r="EF85" s="33"/>
      <c r="EG85" s="33"/>
      <c r="EH85" s="33"/>
      <c r="EI85" s="33"/>
      <c r="EJ85" s="33"/>
      <c r="EK85" s="33"/>
      <c r="EL85" s="33"/>
      <c r="EM85" s="33"/>
      <c r="EN85" s="33"/>
      <c r="EO85" s="33"/>
      <c r="EP85" s="33"/>
      <c r="EQ85" s="1756"/>
      <c r="ER85" s="1756"/>
      <c r="ES85" s="1756"/>
      <c r="ET85" s="1756"/>
      <c r="EU85" s="33"/>
      <c r="EV85" s="33"/>
      <c r="EW85" s="33"/>
      <c r="EX85" s="1756"/>
      <c r="EY85" s="33"/>
      <c r="EZ85" s="1756"/>
      <c r="FA85" s="33"/>
      <c r="FB85" s="1756"/>
      <c r="FC85" s="33"/>
      <c r="FD85" s="33"/>
      <c r="FE85" s="33"/>
      <c r="FF85" s="33"/>
      <c r="FG85" s="33"/>
      <c r="FH85" s="33"/>
      <c r="FI85" s="1756"/>
      <c r="FJ85" s="1756"/>
      <c r="FK85" s="33"/>
      <c r="FL85" s="33"/>
      <c r="FM85" s="33"/>
      <c r="FN85" s="33"/>
      <c r="FO85" s="33"/>
      <c r="FP85" s="33"/>
      <c r="FQ85" s="33"/>
      <c r="FR85" s="33"/>
      <c r="FS85" s="33"/>
      <c r="FT85" s="33"/>
      <c r="FU85" s="33"/>
      <c r="FV85" s="33"/>
      <c r="FW85" s="33"/>
      <c r="FX85" s="33"/>
      <c r="FY85" s="33"/>
      <c r="FZ85" s="33"/>
      <c r="GA85" s="33"/>
      <c r="GB85" s="33"/>
      <c r="GC85" s="33"/>
      <c r="GD85" s="33"/>
      <c r="GE85" s="33"/>
      <c r="GF85" s="33"/>
      <c r="GG85" s="33"/>
      <c r="GH85" s="33"/>
      <c r="GI85" s="33"/>
      <c r="GJ85" s="33"/>
      <c r="GK85" s="33"/>
      <c r="GL85" s="33"/>
      <c r="GM85" s="1756"/>
      <c r="GN85" s="1756"/>
      <c r="GO85" s="1756"/>
      <c r="GP85" s="1756"/>
      <c r="GQ85" s="1756"/>
      <c r="GR85" s="1756"/>
      <c r="GS85" s="1756"/>
      <c r="GT85" s="1756"/>
      <c r="GU85" s="1756"/>
      <c r="GV85" s="1756"/>
      <c r="GW85" s="1756"/>
      <c r="GX85" s="1756"/>
      <c r="GY85" s="1756"/>
      <c r="GZ85" s="1756"/>
      <c r="HA85" s="1756"/>
      <c r="HB85" s="1758"/>
      <c r="HC85" s="1758"/>
      <c r="HD85" s="1758"/>
      <c r="HE85" s="1758"/>
      <c r="HF85" s="1758"/>
      <c r="HG85" s="1758"/>
      <c r="HH85" s="1758"/>
      <c r="HI85" s="1758"/>
      <c r="HJ85" s="1758"/>
      <c r="HK85" s="1758"/>
      <c r="HL85" s="1758"/>
      <c r="HM85" s="1758"/>
      <c r="HN85" s="1758"/>
      <c r="HO85" s="1758"/>
      <c r="HP85" s="1758"/>
      <c r="HQ85" s="1758"/>
      <c r="HR85" s="1758"/>
      <c r="HS85" s="1758"/>
      <c r="HT85" s="1758"/>
      <c r="HU85" s="1758"/>
      <c r="HV85" s="1758"/>
      <c r="HW85" s="1758"/>
      <c r="HX85" s="1758"/>
      <c r="HY85" s="1758"/>
      <c r="HZ85" s="1758"/>
      <c r="IA85" s="1758"/>
      <c r="IB85" s="1758"/>
      <c r="IC85" s="1758"/>
      <c r="ID85" s="1758"/>
      <c r="IE85" s="1758"/>
      <c r="IF85" s="1758"/>
      <c r="IG85" s="1758"/>
      <c r="IH85" s="1758"/>
      <c r="II85" s="1758"/>
      <c r="IJ85" s="1758"/>
      <c r="IK85" s="1758"/>
      <c r="IL85" s="1758"/>
      <c r="IM85" s="1758"/>
      <c r="IN85" s="1758"/>
      <c r="IO85" s="1758"/>
      <c r="IP85" s="1758"/>
      <c r="IQ85" s="1758"/>
      <c r="IR85" s="1758"/>
      <c r="IS85" s="1758"/>
      <c r="IT85" s="1758"/>
      <c r="IU85" s="1758"/>
      <c r="IV85" s="1758"/>
    </row>
    <row r="86" spans="1:256" s="31" customFormat="1" ht="81.75" customHeight="1" thickBot="1">
      <c r="A86" s="2888">
        <v>3</v>
      </c>
      <c r="B86" s="2888" t="s">
        <v>161</v>
      </c>
      <c r="C86" s="787" t="s">
        <v>493</v>
      </c>
      <c r="D86" s="1746" t="s">
        <v>1722</v>
      </c>
      <c r="E86" s="1749" t="s">
        <v>799</v>
      </c>
      <c r="F86" s="697">
        <v>6</v>
      </c>
      <c r="G86" s="1750" t="s">
        <v>1733</v>
      </c>
      <c r="H86" s="353" t="s">
        <v>495</v>
      </c>
      <c r="I86" s="700">
        <v>0.16666666666666666</v>
      </c>
      <c r="J86" s="1751" t="s">
        <v>313</v>
      </c>
      <c r="K86" s="1748">
        <v>42736</v>
      </c>
      <c r="L86" s="1748">
        <v>43100</v>
      </c>
      <c r="M86" s="1503"/>
      <c r="N86" s="1503"/>
      <c r="O86" s="1503">
        <v>2</v>
      </c>
      <c r="P86" s="1503"/>
      <c r="Q86" s="1503"/>
      <c r="R86" s="1503"/>
      <c r="S86" s="1503">
        <v>2</v>
      </c>
      <c r="T86" s="1503"/>
      <c r="U86" s="1503"/>
      <c r="V86" s="1503"/>
      <c r="W86" s="1503"/>
      <c r="X86" s="1503">
        <v>2</v>
      </c>
      <c r="Y86" s="703">
        <f>SUM(M86:X86)</f>
        <v>6</v>
      </c>
      <c r="Z86" s="875"/>
      <c r="AA86" s="1742"/>
      <c r="AB86" s="909" t="s">
        <v>95</v>
      </c>
      <c r="AC86" s="2242">
        <v>1</v>
      </c>
      <c r="AD86" s="2242">
        <v>1</v>
      </c>
      <c r="AE86" s="1757"/>
      <c r="AF86" s="1757"/>
      <c r="AG86" s="1757"/>
      <c r="AH86" s="1757"/>
      <c r="AI86" s="1757"/>
      <c r="AJ86" s="1757"/>
      <c r="AK86" s="1757"/>
      <c r="AL86" s="1757"/>
      <c r="AM86" s="1757"/>
      <c r="AN86" s="1757"/>
      <c r="AO86" s="1757"/>
      <c r="AP86" s="1757"/>
      <c r="AQ86" s="1757"/>
      <c r="AR86" s="1757"/>
      <c r="AS86" s="1757"/>
      <c r="AT86" s="1757"/>
      <c r="AU86" s="1757"/>
      <c r="AV86" s="1757"/>
      <c r="AW86" s="1757"/>
      <c r="AX86" s="1757"/>
      <c r="AY86" s="1757"/>
      <c r="AZ86" s="1757"/>
      <c r="BA86" s="1757"/>
      <c r="BB86" s="1757"/>
      <c r="BC86" s="1757"/>
      <c r="BD86" s="1757"/>
      <c r="BE86" s="1757"/>
      <c r="BF86" s="1757"/>
      <c r="BG86" s="1757"/>
      <c r="BH86" s="1757"/>
      <c r="BI86" s="1757"/>
      <c r="BJ86" s="1757"/>
      <c r="BK86" s="1757"/>
      <c r="BL86" s="1757"/>
      <c r="BM86" s="1757"/>
      <c r="BN86" s="1757"/>
      <c r="BO86" s="1757"/>
      <c r="BP86" s="1757"/>
      <c r="BQ86" s="1757"/>
      <c r="BR86" s="1757"/>
      <c r="BS86" s="1757"/>
      <c r="BT86" s="1757"/>
      <c r="BU86" s="1757"/>
      <c r="BV86" s="1757"/>
      <c r="BW86" s="1757"/>
      <c r="BX86" s="1757"/>
      <c r="BY86" s="1757"/>
      <c r="BZ86" s="1757"/>
      <c r="CA86" s="1757"/>
      <c r="CB86" s="1757"/>
      <c r="CC86" s="1757"/>
      <c r="CD86" s="1757"/>
      <c r="CE86" s="1757"/>
      <c r="CF86" s="1757"/>
      <c r="CG86" s="1757"/>
      <c r="CH86" s="1757"/>
      <c r="CI86" s="1757"/>
      <c r="CJ86" s="1757"/>
      <c r="CK86" s="1757"/>
      <c r="CL86" s="1757"/>
      <c r="CM86" s="1757"/>
      <c r="CN86" s="1757"/>
      <c r="CO86" s="1757"/>
      <c r="CP86" s="1757"/>
      <c r="CQ86" s="1757"/>
      <c r="CR86" s="1757"/>
      <c r="CS86" s="1757"/>
      <c r="CT86" s="1757"/>
      <c r="CU86" s="1757"/>
      <c r="CV86" s="1757"/>
      <c r="CW86" s="1757"/>
      <c r="CX86" s="1757"/>
      <c r="CY86" s="1757"/>
      <c r="CZ86" s="1757"/>
      <c r="DA86" s="1757"/>
      <c r="DB86" s="1757"/>
      <c r="DC86" s="1757"/>
      <c r="DD86" s="1757"/>
      <c r="DE86" s="1757"/>
      <c r="DF86" s="1757"/>
      <c r="DG86" s="1757"/>
      <c r="DH86" s="1757"/>
      <c r="DI86" s="1757"/>
      <c r="DJ86" s="1757"/>
      <c r="DK86" s="1757"/>
      <c r="DL86" s="1757"/>
      <c r="DM86" s="1757"/>
      <c r="DN86" s="1757"/>
      <c r="DO86" s="1757"/>
      <c r="DP86" s="1757"/>
      <c r="DQ86" s="1757"/>
      <c r="DR86" s="1757"/>
      <c r="DS86" s="1757"/>
      <c r="DT86" s="1757"/>
      <c r="DU86" s="1757"/>
      <c r="DV86" s="1757"/>
      <c r="DW86" s="1757"/>
      <c r="DX86" s="1757"/>
      <c r="DY86" s="1757"/>
      <c r="DZ86" s="1757"/>
      <c r="EA86" s="1757"/>
      <c r="EB86" s="1757"/>
      <c r="EC86" s="1757"/>
      <c r="ED86" s="29"/>
      <c r="EE86" s="29"/>
      <c r="EF86" s="29"/>
      <c r="EG86" s="29"/>
      <c r="EH86" s="29"/>
      <c r="EI86" s="29"/>
      <c r="EJ86" s="29"/>
      <c r="EK86" s="29"/>
      <c r="EL86" s="29"/>
      <c r="EM86" s="29"/>
      <c r="EN86" s="29"/>
      <c r="EO86" s="29"/>
      <c r="EP86" s="29"/>
      <c r="EQ86" s="1757"/>
      <c r="ER86" s="1757"/>
      <c r="ES86" s="1757"/>
      <c r="ET86" s="1757"/>
      <c r="EU86" s="29"/>
      <c r="EV86" s="29"/>
      <c r="EW86" s="29"/>
      <c r="EX86" s="1757"/>
      <c r="EY86" s="29"/>
      <c r="EZ86" s="1757"/>
      <c r="FA86" s="29"/>
      <c r="FB86" s="1757"/>
      <c r="FC86" s="29"/>
      <c r="FD86" s="29"/>
      <c r="FE86" s="29"/>
      <c r="FF86" s="29"/>
      <c r="FG86" s="29"/>
      <c r="FH86" s="29"/>
      <c r="FI86" s="1757"/>
      <c r="FJ86" s="1757"/>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1757"/>
      <c r="GN86" s="1757"/>
      <c r="GO86" s="1757"/>
      <c r="GP86" s="1757"/>
      <c r="GQ86" s="1757"/>
      <c r="GR86" s="1757"/>
      <c r="GS86" s="1757"/>
      <c r="GT86" s="1757"/>
      <c r="GU86" s="1757"/>
      <c r="GV86" s="1757"/>
      <c r="GW86" s="1757"/>
      <c r="GX86" s="1757"/>
      <c r="GY86" s="1757"/>
      <c r="GZ86" s="1757"/>
      <c r="HA86" s="1757"/>
      <c r="HB86" s="1759"/>
      <c r="HC86" s="1759"/>
      <c r="HD86" s="1759"/>
      <c r="HE86" s="1759"/>
      <c r="HF86" s="1759"/>
      <c r="HG86" s="1759"/>
      <c r="HH86" s="1759"/>
      <c r="HI86" s="1759"/>
      <c r="HJ86" s="1759"/>
      <c r="HK86" s="1759"/>
      <c r="HL86" s="1759"/>
      <c r="HM86" s="1759"/>
      <c r="HN86" s="1759"/>
      <c r="HO86" s="1759"/>
      <c r="HP86" s="1759"/>
      <c r="HQ86" s="1759"/>
      <c r="HR86" s="1759"/>
      <c r="HS86" s="1759"/>
      <c r="HT86" s="1759"/>
      <c r="HU86" s="1759"/>
      <c r="HV86" s="1759"/>
      <c r="HW86" s="1759"/>
      <c r="HX86" s="1759"/>
      <c r="HY86" s="1759"/>
      <c r="HZ86" s="1759"/>
      <c r="IA86" s="1759"/>
      <c r="IB86" s="1759"/>
      <c r="IC86" s="1759"/>
      <c r="ID86" s="1759"/>
      <c r="IE86" s="1759"/>
      <c r="IF86" s="1759"/>
      <c r="IG86" s="1759"/>
      <c r="IH86" s="1759"/>
      <c r="II86" s="1759"/>
      <c r="IJ86" s="1759"/>
      <c r="IK86" s="1759"/>
      <c r="IL86" s="1759"/>
      <c r="IM86" s="1759"/>
      <c r="IN86" s="1759"/>
      <c r="IO86" s="1759"/>
      <c r="IP86" s="1759"/>
      <c r="IQ86" s="1759"/>
      <c r="IR86" s="1759"/>
      <c r="IS86" s="1759"/>
      <c r="IT86" s="1759"/>
      <c r="IU86" s="1759"/>
      <c r="IV86" s="1759"/>
    </row>
    <row r="87" spans="1:256" s="1610" customFormat="1" ht="57" customHeight="1">
      <c r="A87" s="2889"/>
      <c r="B87" s="2889"/>
      <c r="C87" s="2487" t="s">
        <v>253</v>
      </c>
      <c r="D87" s="771" t="s">
        <v>254</v>
      </c>
      <c r="E87" s="1761" t="s">
        <v>58</v>
      </c>
      <c r="F87" s="1762">
        <v>6</v>
      </c>
      <c r="G87" s="1761" t="s">
        <v>255</v>
      </c>
      <c r="H87" s="761" t="s">
        <v>495</v>
      </c>
      <c r="I87" s="1763">
        <v>0.16666666666666666</v>
      </c>
      <c r="J87" s="799" t="s">
        <v>256</v>
      </c>
      <c r="K87" s="205">
        <v>42736</v>
      </c>
      <c r="L87" s="205">
        <v>43100</v>
      </c>
      <c r="M87" s="1503"/>
      <c r="N87" s="1503">
        <v>1</v>
      </c>
      <c r="O87" s="1503"/>
      <c r="P87" s="1503">
        <v>1</v>
      </c>
      <c r="Q87" s="1503"/>
      <c r="R87" s="1503">
        <v>1</v>
      </c>
      <c r="S87" s="1503"/>
      <c r="T87" s="1503">
        <v>1</v>
      </c>
      <c r="U87" s="1503"/>
      <c r="V87" s="1503">
        <v>1</v>
      </c>
      <c r="W87" s="1503"/>
      <c r="X87" s="1503">
        <v>1</v>
      </c>
      <c r="Y87" s="750">
        <v>6</v>
      </c>
      <c r="Z87" s="1608"/>
      <c r="AA87" s="666"/>
      <c r="AB87" s="929"/>
      <c r="AC87" s="2242">
        <v>1</v>
      </c>
      <c r="AD87" s="2242">
        <v>0.3333333333333333</v>
      </c>
      <c r="AE87" s="1767"/>
      <c r="AF87" s="1767"/>
      <c r="AG87" s="1767"/>
      <c r="AH87" s="1767"/>
      <c r="AI87" s="1767"/>
      <c r="AJ87" s="1767"/>
      <c r="AK87" s="1767"/>
      <c r="AL87" s="1767"/>
      <c r="AM87" s="1767"/>
      <c r="AN87" s="1767"/>
      <c r="AO87" s="1767"/>
      <c r="AP87" s="1767"/>
      <c r="AQ87" s="1767"/>
      <c r="AR87" s="1767"/>
      <c r="AS87" s="1767"/>
      <c r="AT87" s="1767"/>
      <c r="AU87" s="1767"/>
      <c r="AV87" s="1767"/>
      <c r="AW87" s="1767"/>
      <c r="AX87" s="1767"/>
      <c r="AY87" s="1767"/>
      <c r="AZ87" s="1767"/>
      <c r="BA87" s="1767"/>
      <c r="BB87" s="1767"/>
      <c r="BC87" s="1767"/>
      <c r="BD87" s="1767"/>
      <c r="BE87" s="1767"/>
      <c r="BF87" s="1767"/>
      <c r="BG87" s="1767"/>
      <c r="BH87" s="1767"/>
      <c r="BI87" s="1767"/>
      <c r="BJ87" s="1767"/>
      <c r="BK87" s="1767"/>
      <c r="BL87" s="1767"/>
      <c r="BM87" s="1767"/>
      <c r="BN87" s="1767"/>
      <c r="BO87" s="1767"/>
      <c r="BP87" s="1767"/>
      <c r="BQ87" s="1767"/>
      <c r="BR87" s="1767"/>
      <c r="BS87" s="1767"/>
      <c r="BT87" s="1767"/>
      <c r="BU87" s="1767"/>
      <c r="BV87" s="1767"/>
      <c r="BW87" s="1767"/>
      <c r="BX87" s="1767"/>
      <c r="BY87" s="1767"/>
      <c r="BZ87" s="1767"/>
      <c r="CA87" s="1767"/>
      <c r="CB87" s="1767"/>
      <c r="CC87" s="1767"/>
      <c r="CD87" s="1767"/>
      <c r="CE87" s="1767"/>
      <c r="CF87" s="1767"/>
      <c r="CG87" s="1767"/>
      <c r="CH87" s="1767"/>
      <c r="CI87" s="1767"/>
      <c r="CJ87" s="1767"/>
      <c r="CK87" s="1767"/>
      <c r="CL87" s="1767"/>
      <c r="CM87" s="1767"/>
      <c r="CN87" s="1767"/>
      <c r="CO87" s="1767"/>
      <c r="CP87" s="1767"/>
      <c r="CQ87" s="1767"/>
      <c r="CR87" s="1767"/>
      <c r="CS87" s="1767"/>
      <c r="CT87" s="1767"/>
      <c r="CU87" s="1767"/>
      <c r="CV87" s="1767"/>
      <c r="CW87" s="1767"/>
      <c r="CX87" s="1767"/>
      <c r="CY87" s="1767"/>
      <c r="CZ87" s="1767"/>
      <c r="DA87" s="1767"/>
      <c r="DB87" s="1767"/>
      <c r="DC87" s="1767"/>
      <c r="DD87" s="1767"/>
      <c r="DE87" s="1767"/>
      <c r="DF87" s="1767"/>
      <c r="DG87" s="1767"/>
      <c r="DH87" s="1767"/>
      <c r="DI87" s="1767"/>
      <c r="DJ87" s="1767"/>
      <c r="DK87" s="1767"/>
      <c r="DL87" s="1767"/>
      <c r="DM87" s="1767"/>
      <c r="DN87" s="1767"/>
      <c r="DO87" s="1767"/>
      <c r="DP87" s="1767"/>
      <c r="DQ87" s="1767"/>
      <c r="DR87" s="1767"/>
      <c r="DS87" s="1767"/>
      <c r="DT87" s="1767"/>
      <c r="DU87" s="1767"/>
      <c r="DV87" s="1767"/>
      <c r="DW87" s="1767"/>
      <c r="DX87" s="1767"/>
      <c r="DY87" s="1767"/>
      <c r="DZ87" s="1767"/>
      <c r="EA87" s="1767"/>
      <c r="EB87" s="1767"/>
      <c r="EC87" s="1767"/>
      <c r="ED87" s="1609"/>
      <c r="EE87" s="1609"/>
      <c r="EF87" s="1609"/>
      <c r="EG87" s="1609"/>
      <c r="EH87" s="1609"/>
      <c r="EI87" s="1609"/>
      <c r="EJ87" s="1609"/>
      <c r="EK87" s="1609"/>
      <c r="EL87" s="1609"/>
      <c r="EM87" s="1609"/>
      <c r="EN87" s="1609"/>
      <c r="EO87" s="1609"/>
      <c r="EP87" s="1609"/>
      <c r="EQ87" s="1767"/>
      <c r="ER87" s="1767"/>
      <c r="ES87" s="1767"/>
      <c r="ET87" s="1767"/>
      <c r="EU87" s="1609"/>
      <c r="EV87" s="1609"/>
      <c r="EW87" s="1609"/>
      <c r="EX87" s="1767"/>
      <c r="EY87" s="1609"/>
      <c r="EZ87" s="1767"/>
      <c r="FA87" s="1609"/>
      <c r="FB87" s="1767"/>
      <c r="FC87" s="1609"/>
      <c r="FD87" s="1609"/>
      <c r="FE87" s="1609"/>
      <c r="FF87" s="1609"/>
      <c r="FG87" s="1609"/>
      <c r="FH87" s="1609"/>
      <c r="FI87" s="1767"/>
      <c r="FJ87" s="1767"/>
      <c r="FK87" s="1609"/>
      <c r="FL87" s="1609"/>
      <c r="FM87" s="1609"/>
      <c r="FN87" s="1609"/>
      <c r="FO87" s="1609"/>
      <c r="FP87" s="1609"/>
      <c r="FQ87" s="1609"/>
      <c r="FR87" s="1609"/>
      <c r="FS87" s="1609"/>
      <c r="FT87" s="1609"/>
      <c r="FU87" s="1609"/>
      <c r="FV87" s="1609"/>
      <c r="FW87" s="1609"/>
      <c r="FX87" s="1609"/>
      <c r="FY87" s="1609"/>
      <c r="FZ87" s="1609"/>
      <c r="GA87" s="1609"/>
      <c r="GB87" s="1609"/>
      <c r="GC87" s="1609"/>
      <c r="GD87" s="1609"/>
      <c r="GE87" s="1609"/>
      <c r="GF87" s="1609"/>
      <c r="GG87" s="1609"/>
      <c r="GH87" s="1609"/>
      <c r="GI87" s="1609"/>
      <c r="GJ87" s="1609"/>
      <c r="GK87" s="1609"/>
      <c r="GL87" s="1609"/>
      <c r="GM87" s="1767"/>
      <c r="GN87" s="1767"/>
      <c r="GO87" s="1767"/>
      <c r="GP87" s="1767"/>
      <c r="GQ87" s="1767"/>
      <c r="GR87" s="1767"/>
      <c r="GS87" s="1767"/>
      <c r="GT87" s="1767"/>
      <c r="GU87" s="1767"/>
      <c r="GV87" s="1767"/>
      <c r="GW87" s="1767"/>
      <c r="GX87" s="1767"/>
      <c r="GY87" s="1767"/>
      <c r="GZ87" s="1767"/>
      <c r="HA87" s="1767"/>
      <c r="HB87" s="1768"/>
      <c r="HC87" s="1768"/>
      <c r="HD87" s="1768"/>
      <c r="HE87" s="1768"/>
      <c r="HF87" s="1768"/>
      <c r="HG87" s="1768"/>
      <c r="HH87" s="1768"/>
      <c r="HI87" s="1768"/>
      <c r="HJ87" s="1768"/>
      <c r="HK87" s="1768"/>
      <c r="HL87" s="1768"/>
      <c r="HM87" s="1768"/>
      <c r="HN87" s="1768"/>
      <c r="HO87" s="1768"/>
      <c r="HP87" s="1768"/>
      <c r="HQ87" s="1768"/>
      <c r="HR87" s="1768"/>
      <c r="HS87" s="1768"/>
      <c r="HT87" s="1768"/>
      <c r="HU87" s="1768"/>
      <c r="HV87" s="1768"/>
      <c r="HW87" s="1768"/>
      <c r="HX87" s="1768"/>
      <c r="HY87" s="1768"/>
      <c r="HZ87" s="1768"/>
      <c r="IA87" s="1768"/>
      <c r="IB87" s="1768"/>
      <c r="IC87" s="1768"/>
      <c r="ID87" s="1768"/>
      <c r="IE87" s="1768"/>
      <c r="IF87" s="1768"/>
      <c r="IG87" s="1768"/>
      <c r="IH87" s="1768"/>
      <c r="II87" s="1768"/>
      <c r="IJ87" s="1768"/>
      <c r="IK87" s="1768"/>
      <c r="IL87" s="1768"/>
      <c r="IM87" s="1768"/>
      <c r="IN87" s="1768"/>
      <c r="IO87" s="1768"/>
      <c r="IP87" s="1768"/>
      <c r="IQ87" s="1768"/>
      <c r="IR87" s="1768"/>
      <c r="IS87" s="1768"/>
      <c r="IT87" s="1768"/>
      <c r="IU87" s="1768"/>
      <c r="IV87" s="1768"/>
    </row>
    <row r="88" spans="1:256" s="1610" customFormat="1" ht="57" customHeight="1">
      <c r="A88" s="2889"/>
      <c r="B88" s="2889"/>
      <c r="C88" s="2488"/>
      <c r="D88" s="801" t="s">
        <v>110</v>
      </c>
      <c r="E88" s="1764" t="s">
        <v>58</v>
      </c>
      <c r="F88" s="1765">
        <v>6</v>
      </c>
      <c r="G88" s="1766" t="s">
        <v>255</v>
      </c>
      <c r="H88" s="761" t="s">
        <v>495</v>
      </c>
      <c r="I88" s="1763">
        <v>0.16666666666666666</v>
      </c>
      <c r="J88" s="799" t="s">
        <v>1143</v>
      </c>
      <c r="K88" s="205"/>
      <c r="L88" s="205"/>
      <c r="M88" s="1503"/>
      <c r="N88" s="1503">
        <v>1</v>
      </c>
      <c r="O88" s="1503"/>
      <c r="P88" s="1503">
        <v>1</v>
      </c>
      <c r="Q88" s="1503"/>
      <c r="R88" s="1503">
        <v>1</v>
      </c>
      <c r="S88" s="1503"/>
      <c r="T88" s="1503">
        <v>1</v>
      </c>
      <c r="U88" s="1503"/>
      <c r="V88" s="1503">
        <v>1</v>
      </c>
      <c r="W88" s="1503"/>
      <c r="X88" s="1503">
        <v>1</v>
      </c>
      <c r="Y88" s="1767">
        <v>6</v>
      </c>
      <c r="Z88" s="1609"/>
      <c r="AA88" s="666"/>
      <c r="AB88" s="929"/>
      <c r="AC88" s="2242">
        <v>1</v>
      </c>
      <c r="AD88" s="2242">
        <v>0.3333333333333333</v>
      </c>
      <c r="AE88" s="1767"/>
      <c r="AF88" s="1767"/>
      <c r="AG88" s="1767"/>
      <c r="AH88" s="1767"/>
      <c r="AI88" s="1767"/>
      <c r="AJ88" s="1767"/>
      <c r="AK88" s="1767"/>
      <c r="AL88" s="1767"/>
      <c r="AM88" s="1767"/>
      <c r="AN88" s="1767"/>
      <c r="AO88" s="1767"/>
      <c r="AP88" s="1767"/>
      <c r="AQ88" s="1767"/>
      <c r="AR88" s="1767"/>
      <c r="AS88" s="1767"/>
      <c r="AT88" s="1767"/>
      <c r="AU88" s="1767"/>
      <c r="AV88" s="1767"/>
      <c r="AW88" s="1767"/>
      <c r="AX88" s="1767"/>
      <c r="AY88" s="1767"/>
      <c r="AZ88" s="1767"/>
      <c r="BA88" s="1767"/>
      <c r="BB88" s="1767"/>
      <c r="BC88" s="1767"/>
      <c r="BD88" s="1767"/>
      <c r="BE88" s="1767"/>
      <c r="BF88" s="1767"/>
      <c r="BG88" s="1767"/>
      <c r="BH88" s="1767"/>
      <c r="BI88" s="1767"/>
      <c r="BJ88" s="1767"/>
      <c r="BK88" s="1767"/>
      <c r="BL88" s="1767"/>
      <c r="BM88" s="1767"/>
      <c r="BN88" s="1767"/>
      <c r="BO88" s="1767"/>
      <c r="BP88" s="1767"/>
      <c r="BQ88" s="1767"/>
      <c r="BR88" s="1767"/>
      <c r="BS88" s="1767"/>
      <c r="BT88" s="1767"/>
      <c r="BU88" s="1767"/>
      <c r="BV88" s="1767"/>
      <c r="BW88" s="1767"/>
      <c r="BX88" s="1767"/>
      <c r="BY88" s="1767"/>
      <c r="BZ88" s="1767"/>
      <c r="CA88" s="1767"/>
      <c r="CB88" s="1767"/>
      <c r="CC88" s="1767"/>
      <c r="CD88" s="1767"/>
      <c r="CE88" s="1767"/>
      <c r="CF88" s="1767"/>
      <c r="CG88" s="1767"/>
      <c r="CH88" s="1767"/>
      <c r="CI88" s="1767"/>
      <c r="CJ88" s="1767"/>
      <c r="CK88" s="1767"/>
      <c r="CL88" s="1767"/>
      <c r="CM88" s="1767"/>
      <c r="CN88" s="1767"/>
      <c r="CO88" s="1767"/>
      <c r="CP88" s="1767"/>
      <c r="CQ88" s="1767"/>
      <c r="CR88" s="1767"/>
      <c r="CS88" s="1767"/>
      <c r="CT88" s="1767"/>
      <c r="CU88" s="1767"/>
      <c r="CV88" s="1767"/>
      <c r="CW88" s="1767"/>
      <c r="CX88" s="1767"/>
      <c r="CY88" s="1767"/>
      <c r="CZ88" s="1767"/>
      <c r="DA88" s="1767"/>
      <c r="DB88" s="1767"/>
      <c r="DC88" s="1767"/>
      <c r="DD88" s="1767"/>
      <c r="DE88" s="1767"/>
      <c r="DF88" s="1767"/>
      <c r="DG88" s="1767"/>
      <c r="DH88" s="1767"/>
      <c r="DI88" s="1767"/>
      <c r="DJ88" s="1767"/>
      <c r="DK88" s="1767"/>
      <c r="DL88" s="1767"/>
      <c r="DM88" s="1767"/>
      <c r="DN88" s="1767"/>
      <c r="DO88" s="1767"/>
      <c r="DP88" s="1767"/>
      <c r="DQ88" s="1767"/>
      <c r="DR88" s="1767"/>
      <c r="DS88" s="1767"/>
      <c r="DT88" s="1767"/>
      <c r="DU88" s="1767"/>
      <c r="DV88" s="1767"/>
      <c r="DW88" s="1767"/>
      <c r="DX88" s="1767"/>
      <c r="DY88" s="1767"/>
      <c r="DZ88" s="1767"/>
      <c r="EA88" s="1767"/>
      <c r="EB88" s="1767"/>
      <c r="EC88" s="1767"/>
      <c r="ED88" s="1609"/>
      <c r="EE88" s="1609"/>
      <c r="EF88" s="1609"/>
      <c r="EG88" s="1609"/>
      <c r="EH88" s="1609"/>
      <c r="EI88" s="1609"/>
      <c r="EJ88" s="1609"/>
      <c r="EK88" s="1609"/>
      <c r="EL88" s="1609"/>
      <c r="EM88" s="1609"/>
      <c r="EN88" s="1609"/>
      <c r="EO88" s="1609"/>
      <c r="EP88" s="1609"/>
      <c r="EQ88" s="1767"/>
      <c r="ER88" s="1767"/>
      <c r="ES88" s="1767"/>
      <c r="ET88" s="1767"/>
      <c r="EU88" s="1609"/>
      <c r="EV88" s="1609"/>
      <c r="EW88" s="1609"/>
      <c r="EX88" s="1767"/>
      <c r="EY88" s="1609"/>
      <c r="EZ88" s="1767"/>
      <c r="FA88" s="1609"/>
      <c r="FB88" s="1767"/>
      <c r="FC88" s="1609"/>
      <c r="FD88" s="1609"/>
      <c r="FE88" s="1609"/>
      <c r="FF88" s="1609"/>
      <c r="FG88" s="1609"/>
      <c r="FH88" s="1609"/>
      <c r="FI88" s="1767"/>
      <c r="FJ88" s="1767"/>
      <c r="FK88" s="1609"/>
      <c r="FL88" s="1609"/>
      <c r="FM88" s="1609"/>
      <c r="FN88" s="1609"/>
      <c r="FO88" s="1609"/>
      <c r="FP88" s="1609"/>
      <c r="FQ88" s="1609"/>
      <c r="FR88" s="1609"/>
      <c r="FS88" s="1609"/>
      <c r="FT88" s="1609"/>
      <c r="FU88" s="1609"/>
      <c r="FV88" s="1609"/>
      <c r="FW88" s="1609"/>
      <c r="FX88" s="1609"/>
      <c r="FY88" s="1609"/>
      <c r="FZ88" s="1609"/>
      <c r="GA88" s="1609"/>
      <c r="GB88" s="1609"/>
      <c r="GC88" s="1609"/>
      <c r="GD88" s="1609"/>
      <c r="GE88" s="1609"/>
      <c r="GF88" s="1609"/>
      <c r="GG88" s="1609"/>
      <c r="GH88" s="1609"/>
      <c r="GI88" s="1609"/>
      <c r="GJ88" s="1609"/>
      <c r="GK88" s="1609"/>
      <c r="GL88" s="1609"/>
      <c r="GM88" s="1767"/>
      <c r="GN88" s="1767"/>
      <c r="GO88" s="1767"/>
      <c r="GP88" s="1767"/>
      <c r="GQ88" s="1767"/>
      <c r="GR88" s="1767"/>
      <c r="GS88" s="1767"/>
      <c r="GT88" s="1767"/>
      <c r="GU88" s="1767"/>
      <c r="GV88" s="1767"/>
      <c r="GW88" s="1767"/>
      <c r="GX88" s="1767"/>
      <c r="GY88" s="1767"/>
      <c r="GZ88" s="1767"/>
      <c r="HA88" s="1767"/>
      <c r="HB88" s="1768"/>
      <c r="HC88" s="1768"/>
      <c r="HD88" s="1768"/>
      <c r="HE88" s="1768"/>
      <c r="HF88" s="1768"/>
      <c r="HG88" s="1768"/>
      <c r="HH88" s="1768"/>
      <c r="HI88" s="1768"/>
      <c r="HJ88" s="1768"/>
      <c r="HK88" s="1768"/>
      <c r="HL88" s="1768"/>
      <c r="HM88" s="1768"/>
      <c r="HN88" s="1768"/>
      <c r="HO88" s="1768"/>
      <c r="HP88" s="1768"/>
      <c r="HQ88" s="1768"/>
      <c r="HR88" s="1768"/>
      <c r="HS88" s="1768"/>
      <c r="HT88" s="1768"/>
      <c r="HU88" s="1768"/>
      <c r="HV88" s="1768"/>
      <c r="HW88" s="1768"/>
      <c r="HX88" s="1768"/>
      <c r="HY88" s="1768"/>
      <c r="HZ88" s="1768"/>
      <c r="IA88" s="1768"/>
      <c r="IB88" s="1768"/>
      <c r="IC88" s="1768"/>
      <c r="ID88" s="1768"/>
      <c r="IE88" s="1768"/>
      <c r="IF88" s="1768"/>
      <c r="IG88" s="1768"/>
      <c r="IH88" s="1768"/>
      <c r="II88" s="1768"/>
      <c r="IJ88" s="1768"/>
      <c r="IK88" s="1768"/>
      <c r="IL88" s="1768"/>
      <c r="IM88" s="1768"/>
      <c r="IN88" s="1768"/>
      <c r="IO88" s="1768"/>
      <c r="IP88" s="1768"/>
      <c r="IQ88" s="1768"/>
      <c r="IR88" s="1768"/>
      <c r="IS88" s="1768"/>
      <c r="IT88" s="1768"/>
      <c r="IU88" s="1768"/>
      <c r="IV88" s="1768"/>
    </row>
    <row r="89" spans="1:209" s="31" customFormat="1" ht="57" customHeight="1" thickBot="1">
      <c r="A89" s="2889"/>
      <c r="B89" s="2889"/>
      <c r="C89" s="2488"/>
      <c r="D89" s="771" t="s">
        <v>257</v>
      </c>
      <c r="E89" s="758" t="s">
        <v>1142</v>
      </c>
      <c r="F89" s="356">
        <v>1</v>
      </c>
      <c r="G89" s="355" t="s">
        <v>1141</v>
      </c>
      <c r="H89" s="353" t="s">
        <v>495</v>
      </c>
      <c r="I89" s="700">
        <v>0.16666666666666666</v>
      </c>
      <c r="J89" s="762" t="s">
        <v>259</v>
      </c>
      <c r="K89" s="650">
        <v>42736</v>
      </c>
      <c r="L89" s="650">
        <v>43100</v>
      </c>
      <c r="M89" s="764">
        <v>1</v>
      </c>
      <c r="N89" s="764">
        <v>1</v>
      </c>
      <c r="O89" s="764">
        <v>1</v>
      </c>
      <c r="P89" s="764">
        <v>1</v>
      </c>
      <c r="Q89" s="764">
        <v>1</v>
      </c>
      <c r="R89" s="764">
        <v>1</v>
      </c>
      <c r="S89" s="764">
        <v>1</v>
      </c>
      <c r="T89" s="764">
        <v>1</v>
      </c>
      <c r="U89" s="662">
        <v>1</v>
      </c>
      <c r="V89" s="662">
        <v>1</v>
      </c>
      <c r="W89" s="662">
        <v>1</v>
      </c>
      <c r="X89" s="662">
        <v>1</v>
      </c>
      <c r="Y89" s="722">
        <v>1</v>
      </c>
      <c r="Z89" s="666"/>
      <c r="AA89" s="666"/>
      <c r="AB89" s="929"/>
      <c r="AC89" s="2242">
        <v>1</v>
      </c>
      <c r="AD89" s="2242">
        <v>0.3333333333333333</v>
      </c>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row>
    <row r="90" spans="1:209" s="31" customFormat="1" ht="57" customHeight="1">
      <c r="A90" s="2889"/>
      <c r="B90" s="2889"/>
      <c r="C90" s="2487" t="s">
        <v>245</v>
      </c>
      <c r="D90" s="727" t="s">
        <v>246</v>
      </c>
      <c r="E90" s="378" t="s">
        <v>185</v>
      </c>
      <c r="F90" s="225">
        <v>1</v>
      </c>
      <c r="G90" s="225" t="s">
        <v>247</v>
      </c>
      <c r="H90" s="353" t="s">
        <v>495</v>
      </c>
      <c r="I90" s="700">
        <v>0.16666666666666666</v>
      </c>
      <c r="J90" s="378" t="s">
        <v>249</v>
      </c>
      <c r="K90" s="650">
        <v>42736</v>
      </c>
      <c r="L90" s="650" t="s">
        <v>239</v>
      </c>
      <c r="M90" s="721">
        <v>1</v>
      </c>
      <c r="N90" s="721">
        <v>1</v>
      </c>
      <c r="O90" s="721">
        <v>1</v>
      </c>
      <c r="P90" s="721">
        <v>1</v>
      </c>
      <c r="Q90" s="721">
        <v>1</v>
      </c>
      <c r="R90" s="721">
        <v>1</v>
      </c>
      <c r="S90" s="721">
        <v>1</v>
      </c>
      <c r="T90" s="721">
        <v>1</v>
      </c>
      <c r="U90" s="721">
        <v>1</v>
      </c>
      <c r="V90" s="721">
        <v>1</v>
      </c>
      <c r="W90" s="721">
        <v>1</v>
      </c>
      <c r="X90" s="721">
        <v>1</v>
      </c>
      <c r="Y90" s="722">
        <v>1</v>
      </c>
      <c r="Z90" s="785"/>
      <c r="AA90" s="666"/>
      <c r="AB90" s="929"/>
      <c r="AC90" s="2242">
        <v>1</v>
      </c>
      <c r="AD90" s="2242">
        <v>0.16666666666666666</v>
      </c>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row>
    <row r="91" spans="1:209" s="31" customFormat="1" ht="57" customHeight="1" thickBot="1">
      <c r="A91" s="2890"/>
      <c r="B91" s="2890"/>
      <c r="C91" s="2489"/>
      <c r="D91" s="727" t="s">
        <v>250</v>
      </c>
      <c r="E91" s="378" t="s">
        <v>185</v>
      </c>
      <c r="F91" s="225">
        <v>1</v>
      </c>
      <c r="G91" s="225" t="s">
        <v>251</v>
      </c>
      <c r="H91" s="353" t="s">
        <v>495</v>
      </c>
      <c r="I91" s="700">
        <v>0.16666666666666666</v>
      </c>
      <c r="J91" s="378" t="s">
        <v>252</v>
      </c>
      <c r="K91" s="650">
        <v>42736</v>
      </c>
      <c r="L91" s="650">
        <v>42947</v>
      </c>
      <c r="M91" s="721">
        <v>1</v>
      </c>
      <c r="N91" s="721">
        <v>1</v>
      </c>
      <c r="O91" s="721">
        <v>1</v>
      </c>
      <c r="P91" s="721">
        <v>1</v>
      </c>
      <c r="Q91" s="721">
        <v>1</v>
      </c>
      <c r="R91" s="721">
        <v>1</v>
      </c>
      <c r="S91" s="721">
        <v>1</v>
      </c>
      <c r="T91" s="721">
        <v>1</v>
      </c>
      <c r="U91" s="721">
        <v>1</v>
      </c>
      <c r="V91" s="721">
        <v>1</v>
      </c>
      <c r="W91" s="721">
        <v>1</v>
      </c>
      <c r="X91" s="721">
        <v>1</v>
      </c>
      <c r="Y91" s="722">
        <v>1</v>
      </c>
      <c r="Z91" s="1760"/>
      <c r="AA91" s="666"/>
      <c r="AB91" s="929"/>
      <c r="AC91" s="2242">
        <v>1</v>
      </c>
      <c r="AD91" s="2242">
        <v>0.16666666666666666</v>
      </c>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row>
    <row r="92" spans="1:30" s="30" customFormat="1" ht="13.5" customHeight="1" thickBot="1">
      <c r="A92" s="2882" t="s">
        <v>492</v>
      </c>
      <c r="B92" s="2883"/>
      <c r="C92" s="2883"/>
      <c r="D92" s="930"/>
      <c r="E92" s="176"/>
      <c r="F92" s="176"/>
      <c r="G92" s="913"/>
      <c r="H92" s="913"/>
      <c r="I92" s="913">
        <f>SUBTOTAL(9,I86:I91)</f>
        <v>0.9999999999999999</v>
      </c>
      <c r="J92" s="913"/>
      <c r="K92" s="912"/>
      <c r="L92" s="912"/>
      <c r="M92" s="914"/>
      <c r="N92" s="914"/>
      <c r="O92" s="914"/>
      <c r="P92" s="914"/>
      <c r="Q92" s="914"/>
      <c r="R92" s="914"/>
      <c r="S92" s="914"/>
      <c r="T92" s="914"/>
      <c r="U92" s="914"/>
      <c r="V92" s="914"/>
      <c r="W92" s="914"/>
      <c r="X92" s="914"/>
      <c r="Y92" s="914"/>
      <c r="Z92" s="915">
        <f>SUM(Z84:Z86)</f>
        <v>0</v>
      </c>
      <c r="AA92" s="915">
        <v>0</v>
      </c>
      <c r="AB92" s="916"/>
      <c r="AC92" s="2245">
        <f>AVERAGE(AC86:AC91)</f>
        <v>1</v>
      </c>
      <c r="AD92" s="2240"/>
    </row>
    <row r="93" spans="1:30" s="29" customFormat="1" ht="13.5" customHeight="1" thickBot="1">
      <c r="A93" s="2873" t="s">
        <v>102</v>
      </c>
      <c r="B93" s="2874"/>
      <c r="C93" s="2874"/>
      <c r="D93" s="2874"/>
      <c r="E93" s="2874"/>
      <c r="F93" s="2875"/>
      <c r="G93" s="931"/>
      <c r="H93" s="931"/>
      <c r="I93" s="932">
        <f>+I92</f>
        <v>0.9999999999999999</v>
      </c>
      <c r="J93" s="931"/>
      <c r="K93" s="931"/>
      <c r="L93" s="931"/>
      <c r="M93" s="933"/>
      <c r="N93" s="933"/>
      <c r="O93" s="933"/>
      <c r="P93" s="933"/>
      <c r="Q93" s="933"/>
      <c r="R93" s="933"/>
      <c r="S93" s="933"/>
      <c r="T93" s="933"/>
      <c r="U93" s="933"/>
      <c r="V93" s="933"/>
      <c r="W93" s="933"/>
      <c r="X93" s="933"/>
      <c r="Y93" s="933"/>
      <c r="Z93" s="934">
        <f>Z92</f>
        <v>0</v>
      </c>
      <c r="AA93" s="934">
        <v>0</v>
      </c>
      <c r="AB93" s="935"/>
      <c r="AC93" s="2241"/>
      <c r="AD93" s="2241"/>
    </row>
    <row r="94" spans="1:30" s="29" customFormat="1" ht="27" thickBot="1">
      <c r="A94" s="2876" t="s">
        <v>491</v>
      </c>
      <c r="B94" s="2877"/>
      <c r="C94" s="2877"/>
      <c r="D94" s="2877"/>
      <c r="E94" s="2877"/>
      <c r="F94" s="2877"/>
      <c r="G94" s="2878"/>
      <c r="H94" s="936"/>
      <c r="I94" s="937">
        <f>+(I93+I79)/2</f>
        <v>0.9769230769230761</v>
      </c>
      <c r="J94" s="936"/>
      <c r="K94" s="936"/>
      <c r="L94" s="936"/>
      <c r="M94" s="936"/>
      <c r="N94" s="936"/>
      <c r="O94" s="936"/>
      <c r="P94" s="936"/>
      <c r="Q94" s="936"/>
      <c r="R94" s="936"/>
      <c r="S94" s="936"/>
      <c r="T94" s="936"/>
      <c r="U94" s="936"/>
      <c r="V94" s="936"/>
      <c r="W94" s="936"/>
      <c r="X94" s="938"/>
      <c r="Y94" s="939"/>
      <c r="Z94" s="940">
        <f>Z93+Z79</f>
        <v>595000000</v>
      </c>
      <c r="AA94" s="940">
        <f>+AA79</f>
        <v>305000000</v>
      </c>
      <c r="AB94" s="941"/>
      <c r="AC94" s="2246">
        <f>AVERAGE(AC86:AC91,AC84,AC16:AC77)</f>
        <v>0.9412568306010929</v>
      </c>
      <c r="AD94" s="2246">
        <f>AVERAGE(AD86:AD91,AD84,AD16:AD77)</f>
        <v>0.41576054664289963</v>
      </c>
    </row>
    <row r="95" spans="30:209" ht="6.75" customHeight="1">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c r="FJ95" s="28"/>
      <c r="FK95" s="28"/>
      <c r="FL95" s="28"/>
      <c r="FM95" s="28"/>
      <c r="FN95" s="28"/>
      <c r="FO95" s="28"/>
      <c r="FP95" s="28"/>
      <c r="FQ95" s="28"/>
      <c r="FR95" s="28"/>
      <c r="FS95" s="28"/>
      <c r="FT95" s="28"/>
      <c r="FU95" s="28"/>
      <c r="FV95" s="28"/>
      <c r="FW95" s="28"/>
      <c r="FX95" s="28"/>
      <c r="FY95" s="28"/>
      <c r="FZ95" s="28"/>
      <c r="GA95" s="28"/>
      <c r="GB95" s="28"/>
      <c r="GC95" s="28"/>
      <c r="GD95" s="28"/>
      <c r="GE95" s="28"/>
      <c r="GF95" s="28"/>
      <c r="GG95" s="28"/>
      <c r="GH95" s="28"/>
      <c r="GI95" s="28"/>
      <c r="GJ95" s="28"/>
      <c r="GK95" s="28"/>
      <c r="GL95" s="28"/>
      <c r="GM95" s="28"/>
      <c r="GN95" s="28"/>
      <c r="GO95" s="28"/>
      <c r="GP95" s="28"/>
      <c r="GQ95" s="28"/>
      <c r="GR95" s="28"/>
      <c r="GS95" s="28"/>
      <c r="GT95" s="28"/>
      <c r="GU95" s="28"/>
      <c r="GV95" s="28"/>
      <c r="GW95" s="28"/>
      <c r="GX95" s="28"/>
      <c r="GY95" s="28"/>
      <c r="GZ95" s="28"/>
      <c r="HA95" s="28"/>
    </row>
  </sheetData>
  <sheetProtection/>
  <mergeCells count="40">
    <mergeCell ref="G78:H78"/>
    <mergeCell ref="AA74:AA76"/>
    <mergeCell ref="C32:C39"/>
    <mergeCell ref="C40:C42"/>
    <mergeCell ref="C43:C44"/>
    <mergeCell ref="C45:C56"/>
    <mergeCell ref="C57:C62"/>
    <mergeCell ref="A11:C11"/>
    <mergeCell ref="A5:AB5"/>
    <mergeCell ref="A6:AB6"/>
    <mergeCell ref="A7:AB7"/>
    <mergeCell ref="D11:AB11"/>
    <mergeCell ref="C23:C29"/>
    <mergeCell ref="B16:B77"/>
    <mergeCell ref="A16:A77"/>
    <mergeCell ref="C16:C19"/>
    <mergeCell ref="A1:C4"/>
    <mergeCell ref="A8:AB8"/>
    <mergeCell ref="A9:AB9"/>
    <mergeCell ref="AA1:AA4"/>
    <mergeCell ref="AB1:AB4"/>
    <mergeCell ref="D1:Y2"/>
    <mergeCell ref="D3:Y4"/>
    <mergeCell ref="B86:B91"/>
    <mergeCell ref="A86:A91"/>
    <mergeCell ref="A13:C13"/>
    <mergeCell ref="C20:C22"/>
    <mergeCell ref="C63:C77"/>
    <mergeCell ref="C30:C31"/>
    <mergeCell ref="A78:C78"/>
    <mergeCell ref="D13:AB13"/>
    <mergeCell ref="A93:F93"/>
    <mergeCell ref="A94:G94"/>
    <mergeCell ref="A79:C79"/>
    <mergeCell ref="A81:C81"/>
    <mergeCell ref="A92:C92"/>
    <mergeCell ref="A85:C85"/>
    <mergeCell ref="G85:H85"/>
    <mergeCell ref="C87:C89"/>
    <mergeCell ref="C90:C91"/>
  </mergeCells>
  <printOptions/>
  <pageMargins left="0.7" right="0.7" top="0.75" bottom="0.75" header="0.3" footer="0.3"/>
  <pageSetup horizontalDpi="600" verticalDpi="600" orientation="landscape" scale="33" r:id="rId2"/>
  <rowBreaks count="3" manualBreakCount="3">
    <brk id="29" max="43" man="1"/>
    <brk id="42" max="43" man="1"/>
    <brk id="62" max="43" man="1"/>
  </rowBreaks>
  <colBreaks count="1" manualBreakCount="1">
    <brk id="31" max="175" man="1"/>
  </colBreaks>
  <drawing r:id="rId1"/>
</worksheet>
</file>

<file path=xl/worksheets/sheet11.xml><?xml version="1.0" encoding="utf-8"?>
<worksheet xmlns="http://schemas.openxmlformats.org/spreadsheetml/2006/main" xmlns:r="http://schemas.openxmlformats.org/officeDocument/2006/relationships">
  <sheetPr>
    <tabColor theme="6" tint="-0.24997000396251678"/>
  </sheetPr>
  <dimension ref="A1:AQ41"/>
  <sheetViews>
    <sheetView view="pageBreakPreview" zoomScale="55" zoomScaleNormal="55" zoomScaleSheetLayoutView="55" zoomScalePageLayoutView="70" workbookViewId="0" topLeftCell="D1">
      <selection activeCell="AP15" sqref="AP15:AQ15"/>
    </sheetView>
  </sheetViews>
  <sheetFormatPr defaultColWidth="11.421875" defaultRowHeight="38.25" customHeight="1"/>
  <cols>
    <col min="1" max="1" width="11.57421875" style="70" bestFit="1" customWidth="1"/>
    <col min="2" max="2" width="25.28125" style="70" customWidth="1"/>
    <col min="3" max="3" width="38.28125" style="70" customWidth="1"/>
    <col min="4" max="4" width="49.421875" style="70" customWidth="1"/>
    <col min="5" max="5" width="18.00390625" style="70" customWidth="1"/>
    <col min="6" max="6" width="11.57421875" style="70" customWidth="1"/>
    <col min="7" max="7" width="26.7109375" style="70" customWidth="1"/>
    <col min="8" max="8" width="23.421875" style="70" bestFit="1" customWidth="1"/>
    <col min="9" max="9" width="28.28125" style="70" bestFit="1" customWidth="1"/>
    <col min="10" max="10" width="28.57421875" style="70" bestFit="1" customWidth="1"/>
    <col min="11" max="11" width="10.140625" style="70" bestFit="1" customWidth="1"/>
    <col min="12" max="12" width="17.421875" style="70" bestFit="1" customWidth="1"/>
    <col min="13" max="24" width="7.140625" style="70" bestFit="1" customWidth="1"/>
    <col min="25" max="25" width="14.140625" style="70" customWidth="1"/>
    <col min="26" max="26" width="29.8515625" style="70" hidden="1" customWidth="1"/>
    <col min="27" max="27" width="18.7109375" style="70" bestFit="1" customWidth="1"/>
    <col min="28" max="28" width="24.7109375" style="70" customWidth="1"/>
    <col min="29" max="41" width="0" style="70" hidden="1" customWidth="1"/>
    <col min="42" max="42" width="26.00390625" style="1601" customWidth="1"/>
    <col min="43" max="43" width="25.421875" style="70" customWidth="1"/>
    <col min="44" max="16384" width="11.421875" style="70" customWidth="1"/>
  </cols>
  <sheetData>
    <row r="1" spans="1:42" ht="15.75" customHeight="1" thickBot="1">
      <c r="A1" s="2842"/>
      <c r="B1" s="2842"/>
      <c r="C1" s="2843"/>
      <c r="D1" s="2850" t="s">
        <v>1553</v>
      </c>
      <c r="E1" s="2851"/>
      <c r="F1" s="2851"/>
      <c r="G1" s="2851"/>
      <c r="H1" s="2851"/>
      <c r="I1" s="2851"/>
      <c r="J1" s="2851"/>
      <c r="K1" s="2851"/>
      <c r="L1" s="2851"/>
      <c r="M1" s="2851"/>
      <c r="N1" s="2851"/>
      <c r="O1" s="2851"/>
      <c r="P1" s="2851"/>
      <c r="Q1" s="2851"/>
      <c r="R1" s="2851"/>
      <c r="S1" s="2851"/>
      <c r="T1" s="2851"/>
      <c r="U1" s="2851"/>
      <c r="V1" s="2851"/>
      <c r="W1" s="2851"/>
      <c r="X1" s="2851"/>
      <c r="Y1" s="2852"/>
      <c r="Z1" s="887"/>
      <c r="AA1" s="2709" t="s">
        <v>1562</v>
      </c>
      <c r="AB1" s="2727" t="s">
        <v>1563</v>
      </c>
      <c r="AC1" s="2728"/>
      <c r="AD1" s="2728"/>
      <c r="AE1" s="2728"/>
      <c r="AF1" s="2728"/>
      <c r="AG1" s="2728"/>
      <c r="AH1" s="2728"/>
      <c r="AI1" s="2728"/>
      <c r="AJ1" s="2728"/>
      <c r="AK1" s="2728"/>
      <c r="AL1" s="2728"/>
      <c r="AM1" s="2728"/>
      <c r="AN1" s="2728"/>
      <c r="AO1" s="2728"/>
      <c r="AP1" s="2728"/>
    </row>
    <row r="2" spans="1:42" ht="15.75" customHeight="1" thickBot="1">
      <c r="A2" s="2842"/>
      <c r="B2" s="2842"/>
      <c r="C2" s="2843"/>
      <c r="D2" s="2853"/>
      <c r="E2" s="2854"/>
      <c r="F2" s="2854"/>
      <c r="G2" s="2854"/>
      <c r="H2" s="2854"/>
      <c r="I2" s="2854"/>
      <c r="J2" s="2854"/>
      <c r="K2" s="2854"/>
      <c r="L2" s="2854"/>
      <c r="M2" s="2854"/>
      <c r="N2" s="2854"/>
      <c r="O2" s="2854"/>
      <c r="P2" s="2854"/>
      <c r="Q2" s="2854"/>
      <c r="R2" s="2854"/>
      <c r="S2" s="2854"/>
      <c r="T2" s="2854"/>
      <c r="U2" s="2854"/>
      <c r="V2" s="2854"/>
      <c r="W2" s="2854"/>
      <c r="X2" s="2854"/>
      <c r="Y2" s="2855"/>
      <c r="Z2" s="889"/>
      <c r="AA2" s="2710"/>
      <c r="AB2" s="2727"/>
      <c r="AC2" s="2728"/>
      <c r="AD2" s="2728"/>
      <c r="AE2" s="2728"/>
      <c r="AF2" s="2728"/>
      <c r="AG2" s="2728"/>
      <c r="AH2" s="2728"/>
      <c r="AI2" s="2728"/>
      <c r="AJ2" s="2728"/>
      <c r="AK2" s="2728"/>
      <c r="AL2" s="2728"/>
      <c r="AM2" s="2728"/>
      <c r="AN2" s="2728"/>
      <c r="AO2" s="2728"/>
      <c r="AP2" s="2728"/>
    </row>
    <row r="3" spans="1:42" ht="15.75" customHeight="1" thickBot="1">
      <c r="A3" s="2842"/>
      <c r="B3" s="2842"/>
      <c r="C3" s="2843"/>
      <c r="D3" s="2850" t="s">
        <v>1554</v>
      </c>
      <c r="E3" s="2851"/>
      <c r="F3" s="2851"/>
      <c r="G3" s="2851"/>
      <c r="H3" s="2851"/>
      <c r="I3" s="2851"/>
      <c r="J3" s="2851"/>
      <c r="K3" s="2851"/>
      <c r="L3" s="2851"/>
      <c r="M3" s="2851"/>
      <c r="N3" s="2851"/>
      <c r="O3" s="2851"/>
      <c r="P3" s="2851"/>
      <c r="Q3" s="2851"/>
      <c r="R3" s="2851"/>
      <c r="S3" s="2851"/>
      <c r="T3" s="2851"/>
      <c r="U3" s="2851"/>
      <c r="V3" s="2851"/>
      <c r="W3" s="2851"/>
      <c r="X3" s="2851"/>
      <c r="Y3" s="2852"/>
      <c r="Z3" s="887"/>
      <c r="AA3" s="2710"/>
      <c r="AB3" s="2727"/>
      <c r="AC3" s="2728"/>
      <c r="AD3" s="2728"/>
      <c r="AE3" s="2728"/>
      <c r="AF3" s="2728"/>
      <c r="AG3" s="2728"/>
      <c r="AH3" s="2728"/>
      <c r="AI3" s="2728"/>
      <c r="AJ3" s="2728"/>
      <c r="AK3" s="2728"/>
      <c r="AL3" s="2728"/>
      <c r="AM3" s="2728"/>
      <c r="AN3" s="2728"/>
      <c r="AO3" s="2728"/>
      <c r="AP3" s="2728"/>
    </row>
    <row r="4" spans="1:42" ht="15.75" customHeight="1" thickBot="1">
      <c r="A4" s="2842"/>
      <c r="B4" s="2842"/>
      <c r="C4" s="2843"/>
      <c r="D4" s="2853"/>
      <c r="E4" s="2854"/>
      <c r="F4" s="2854"/>
      <c r="G4" s="2854"/>
      <c r="H4" s="2854"/>
      <c r="I4" s="2854"/>
      <c r="J4" s="2854"/>
      <c r="K4" s="2854"/>
      <c r="L4" s="2854"/>
      <c r="M4" s="2854"/>
      <c r="N4" s="2854"/>
      <c r="O4" s="2854"/>
      <c r="P4" s="2854"/>
      <c r="Q4" s="2854"/>
      <c r="R4" s="2854"/>
      <c r="S4" s="2854"/>
      <c r="T4" s="2854"/>
      <c r="U4" s="2854"/>
      <c r="V4" s="2854"/>
      <c r="W4" s="2854"/>
      <c r="X4" s="2854"/>
      <c r="Y4" s="2855"/>
      <c r="Z4" s="889"/>
      <c r="AA4" s="2711"/>
      <c r="AB4" s="2727"/>
      <c r="AC4" s="2728"/>
      <c r="AD4" s="2728"/>
      <c r="AE4" s="2728"/>
      <c r="AF4" s="2728"/>
      <c r="AG4" s="2728"/>
      <c r="AH4" s="2728"/>
      <c r="AI4" s="2728"/>
      <c r="AJ4" s="2728"/>
      <c r="AK4" s="2728"/>
      <c r="AL4" s="2728"/>
      <c r="AM4" s="2728"/>
      <c r="AN4" s="2728"/>
      <c r="AO4" s="2728"/>
      <c r="AP4" s="2728"/>
    </row>
    <row r="5" spans="1:42" ht="12.75">
      <c r="A5" s="2833" t="s">
        <v>4</v>
      </c>
      <c r="B5" s="2834"/>
      <c r="C5" s="2834"/>
      <c r="D5" s="2835"/>
      <c r="E5" s="2835"/>
      <c r="F5" s="2835"/>
      <c r="G5" s="2835"/>
      <c r="H5" s="2835"/>
      <c r="I5" s="2835"/>
      <c r="J5" s="2835"/>
      <c r="K5" s="2835"/>
      <c r="L5" s="2835"/>
      <c r="M5" s="2835"/>
      <c r="N5" s="2835"/>
      <c r="O5" s="2835"/>
      <c r="P5" s="2835"/>
      <c r="Q5" s="2835"/>
      <c r="R5" s="2835"/>
      <c r="S5" s="2835"/>
      <c r="T5" s="2835"/>
      <c r="U5" s="2835"/>
      <c r="V5" s="2835"/>
      <c r="W5" s="2835"/>
      <c r="X5" s="2835"/>
      <c r="Y5" s="2835"/>
      <c r="Z5" s="2835"/>
      <c r="AA5" s="2835"/>
      <c r="AB5" s="2836"/>
      <c r="AC5" s="2923" t="s">
        <v>5</v>
      </c>
      <c r="AD5" s="2923"/>
      <c r="AE5" s="2923"/>
      <c r="AF5" s="2923"/>
      <c r="AG5" s="2923"/>
      <c r="AH5" s="2923"/>
      <c r="AI5" s="2923"/>
      <c r="AJ5" s="2923"/>
      <c r="AK5" s="2923"/>
      <c r="AL5" s="2923"/>
      <c r="AM5" s="2923"/>
      <c r="AN5" s="2923"/>
      <c r="AO5" s="2924"/>
      <c r="AP5" s="1592"/>
    </row>
    <row r="6" spans="1:42" ht="12.75">
      <c r="A6" s="2841" t="s">
        <v>6</v>
      </c>
      <c r="B6" s="2835"/>
      <c r="C6" s="2835"/>
      <c r="D6" s="2835"/>
      <c r="E6" s="2835"/>
      <c r="F6" s="2835"/>
      <c r="G6" s="2835"/>
      <c r="H6" s="2835"/>
      <c r="I6" s="2835"/>
      <c r="J6" s="2835"/>
      <c r="K6" s="2835"/>
      <c r="L6" s="2835"/>
      <c r="M6" s="2835"/>
      <c r="N6" s="2835"/>
      <c r="O6" s="2835"/>
      <c r="P6" s="2835"/>
      <c r="Q6" s="2835"/>
      <c r="R6" s="2835"/>
      <c r="S6" s="2835"/>
      <c r="T6" s="2835"/>
      <c r="U6" s="2835"/>
      <c r="V6" s="2835"/>
      <c r="W6" s="2835"/>
      <c r="X6" s="2835"/>
      <c r="Y6" s="2835"/>
      <c r="Z6" s="2835"/>
      <c r="AA6" s="2835"/>
      <c r="AB6" s="2836"/>
      <c r="AC6" s="2837"/>
      <c r="AD6" s="2837"/>
      <c r="AE6" s="2837"/>
      <c r="AF6" s="2837"/>
      <c r="AG6" s="2837"/>
      <c r="AH6" s="2837"/>
      <c r="AI6" s="2837"/>
      <c r="AJ6" s="2837"/>
      <c r="AK6" s="2837"/>
      <c r="AL6" s="2837"/>
      <c r="AM6" s="2837"/>
      <c r="AN6" s="2837"/>
      <c r="AO6" s="2838"/>
      <c r="AP6" s="1592"/>
    </row>
    <row r="7" spans="1:42" ht="12.75">
      <c r="A7" s="2841"/>
      <c r="B7" s="2835"/>
      <c r="C7" s="2835"/>
      <c r="D7" s="2835"/>
      <c r="E7" s="2835"/>
      <c r="F7" s="2835"/>
      <c r="G7" s="2835"/>
      <c r="H7" s="2835"/>
      <c r="I7" s="2835"/>
      <c r="J7" s="2835"/>
      <c r="K7" s="2835"/>
      <c r="L7" s="2835"/>
      <c r="M7" s="2835"/>
      <c r="N7" s="2835"/>
      <c r="O7" s="2835"/>
      <c r="P7" s="2835"/>
      <c r="Q7" s="2835"/>
      <c r="R7" s="2835"/>
      <c r="S7" s="2835"/>
      <c r="T7" s="2835"/>
      <c r="U7" s="2835"/>
      <c r="V7" s="2835"/>
      <c r="W7" s="2835"/>
      <c r="X7" s="2835"/>
      <c r="Y7" s="2835"/>
      <c r="Z7" s="2835"/>
      <c r="AA7" s="2835"/>
      <c r="AB7" s="2836"/>
      <c r="AC7" s="2837"/>
      <c r="AD7" s="2837"/>
      <c r="AE7" s="2837"/>
      <c r="AF7" s="2837"/>
      <c r="AG7" s="2837"/>
      <c r="AH7" s="2837"/>
      <c r="AI7" s="2837"/>
      <c r="AJ7" s="2837"/>
      <c r="AK7" s="2837"/>
      <c r="AL7" s="2837"/>
      <c r="AM7" s="2837"/>
      <c r="AN7" s="2837"/>
      <c r="AO7" s="2838"/>
      <c r="AP7" s="1592"/>
    </row>
    <row r="8" spans="1:42" ht="12.75">
      <c r="A8" s="2841" t="s">
        <v>7</v>
      </c>
      <c r="B8" s="2835"/>
      <c r="C8" s="2835"/>
      <c r="D8" s="2835"/>
      <c r="E8" s="2835"/>
      <c r="F8" s="2835"/>
      <c r="G8" s="2835"/>
      <c r="H8" s="2835"/>
      <c r="I8" s="2835"/>
      <c r="J8" s="2835"/>
      <c r="K8" s="2835"/>
      <c r="L8" s="2835"/>
      <c r="M8" s="2835"/>
      <c r="N8" s="2835"/>
      <c r="O8" s="2835"/>
      <c r="P8" s="2835"/>
      <c r="Q8" s="2835"/>
      <c r="R8" s="2835"/>
      <c r="S8" s="2835"/>
      <c r="T8" s="2835"/>
      <c r="U8" s="2835"/>
      <c r="V8" s="2835"/>
      <c r="W8" s="2835"/>
      <c r="X8" s="2835"/>
      <c r="Y8" s="2835"/>
      <c r="Z8" s="2835"/>
      <c r="AA8" s="2835"/>
      <c r="AB8" s="2836"/>
      <c r="AC8" s="2837"/>
      <c r="AD8" s="2837"/>
      <c r="AE8" s="2837"/>
      <c r="AF8" s="2837"/>
      <c r="AG8" s="2837"/>
      <c r="AH8" s="2837"/>
      <c r="AI8" s="2837"/>
      <c r="AJ8" s="2837"/>
      <c r="AK8" s="2837"/>
      <c r="AL8" s="2837"/>
      <c r="AM8" s="2837"/>
      <c r="AN8" s="2837"/>
      <c r="AO8" s="2838"/>
      <c r="AP8" s="1592"/>
    </row>
    <row r="9" spans="1:42" ht="13.5" thickBot="1">
      <c r="A9" s="2857" t="s">
        <v>1564</v>
      </c>
      <c r="B9" s="2858"/>
      <c r="C9" s="2858"/>
      <c r="D9" s="2858"/>
      <c r="E9" s="2858"/>
      <c r="F9" s="2858"/>
      <c r="G9" s="2858"/>
      <c r="H9" s="2858"/>
      <c r="I9" s="2858"/>
      <c r="J9" s="2858"/>
      <c r="K9" s="2858"/>
      <c r="L9" s="2858"/>
      <c r="M9" s="2858"/>
      <c r="N9" s="2858"/>
      <c r="O9" s="2858"/>
      <c r="P9" s="2858"/>
      <c r="Q9" s="2858"/>
      <c r="R9" s="2858"/>
      <c r="S9" s="2858"/>
      <c r="T9" s="2858"/>
      <c r="U9" s="2858"/>
      <c r="V9" s="2858"/>
      <c r="W9" s="2858"/>
      <c r="X9" s="2858"/>
      <c r="Y9" s="2858"/>
      <c r="Z9" s="2858"/>
      <c r="AA9" s="2858"/>
      <c r="AB9" s="2859"/>
      <c r="AC9" s="2925"/>
      <c r="AD9" s="2925"/>
      <c r="AE9" s="2925"/>
      <c r="AF9" s="2925"/>
      <c r="AG9" s="2925"/>
      <c r="AH9" s="2925"/>
      <c r="AI9" s="2925"/>
      <c r="AJ9" s="2925"/>
      <c r="AK9" s="2925"/>
      <c r="AL9" s="2925"/>
      <c r="AM9" s="2925"/>
      <c r="AN9" s="2925"/>
      <c r="AO9" s="2926"/>
      <c r="AP9" s="1592"/>
    </row>
    <row r="10" spans="1:42" ht="3.75" customHeight="1" thickBot="1">
      <c r="A10" s="873"/>
      <c r="B10" s="29"/>
      <c r="C10" s="869"/>
      <c r="D10" s="869"/>
      <c r="E10" s="869"/>
      <c r="F10" s="178"/>
      <c r="G10" s="869"/>
      <c r="H10" s="869"/>
      <c r="I10" s="179"/>
      <c r="J10" s="869"/>
      <c r="K10" s="180"/>
      <c r="L10" s="180"/>
      <c r="M10" s="869"/>
      <c r="N10" s="869"/>
      <c r="O10" s="869"/>
      <c r="P10" s="869"/>
      <c r="Q10" s="869"/>
      <c r="R10" s="869"/>
      <c r="S10" s="869"/>
      <c r="T10" s="869"/>
      <c r="U10" s="869"/>
      <c r="V10" s="869"/>
      <c r="W10" s="869"/>
      <c r="X10" s="869"/>
      <c r="Y10" s="181"/>
      <c r="Z10" s="182"/>
      <c r="AA10" s="182"/>
      <c r="AB10" s="904"/>
      <c r="AC10" s="72"/>
      <c r="AD10" s="72"/>
      <c r="AE10" s="72"/>
      <c r="AF10" s="72"/>
      <c r="AG10" s="72"/>
      <c r="AH10" s="72"/>
      <c r="AI10" s="72"/>
      <c r="AJ10" s="72"/>
      <c r="AK10" s="72"/>
      <c r="AL10" s="72"/>
      <c r="AM10" s="72"/>
      <c r="AN10" s="72"/>
      <c r="AO10" s="115"/>
      <c r="AP10" s="1593"/>
    </row>
    <row r="11" spans="1:42" ht="16.5" thickBot="1">
      <c r="A11" s="2927" t="s">
        <v>8</v>
      </c>
      <c r="B11" s="2928"/>
      <c r="C11" s="2928"/>
      <c r="D11" s="1073"/>
      <c r="E11" s="2542" t="s">
        <v>114</v>
      </c>
      <c r="F11" s="2543"/>
      <c r="G11" s="2543"/>
      <c r="H11" s="2543"/>
      <c r="I11" s="2543"/>
      <c r="J11" s="2543"/>
      <c r="K11" s="2543"/>
      <c r="L11" s="2543"/>
      <c r="M11" s="2543"/>
      <c r="N11" s="2543"/>
      <c r="O11" s="2543"/>
      <c r="P11" s="2543"/>
      <c r="Q11" s="2543"/>
      <c r="R11" s="2543"/>
      <c r="S11" s="2543"/>
      <c r="T11" s="2543"/>
      <c r="U11" s="2543"/>
      <c r="V11" s="2543"/>
      <c r="W11" s="2543"/>
      <c r="X11" s="2543"/>
      <c r="Y11" s="2543"/>
      <c r="Z11" s="2543"/>
      <c r="AA11" s="2543"/>
      <c r="AB11" s="2544"/>
      <c r="AC11" s="2860"/>
      <c r="AD11" s="2861"/>
      <c r="AE11" s="2861"/>
      <c r="AF11" s="2861"/>
      <c r="AG11" s="2861"/>
      <c r="AH11" s="2861"/>
      <c r="AI11" s="2861"/>
      <c r="AJ11" s="2861"/>
      <c r="AK11" s="2861"/>
      <c r="AL11" s="2861"/>
      <c r="AM11" s="2861"/>
      <c r="AN11" s="2861"/>
      <c r="AO11" s="2862"/>
      <c r="AP11" s="1594"/>
    </row>
    <row r="12" spans="1:42" ht="7.5" customHeight="1" thickBot="1">
      <c r="A12" s="873"/>
      <c r="B12" s="29"/>
      <c r="C12" s="869"/>
      <c r="D12" s="869"/>
      <c r="E12" s="869"/>
      <c r="F12" s="178"/>
      <c r="G12" s="869"/>
      <c r="H12" s="869"/>
      <c r="I12" s="179"/>
      <c r="J12" s="869"/>
      <c r="K12" s="180"/>
      <c r="L12" s="180"/>
      <c r="M12" s="869"/>
      <c r="N12" s="869"/>
      <c r="O12" s="869"/>
      <c r="P12" s="869"/>
      <c r="Q12" s="869"/>
      <c r="R12" s="869"/>
      <c r="S12" s="869"/>
      <c r="T12" s="869"/>
      <c r="U12" s="869"/>
      <c r="V12" s="869"/>
      <c r="W12" s="869"/>
      <c r="X12" s="869"/>
      <c r="Y12" s="869"/>
      <c r="Z12" s="182"/>
      <c r="AA12" s="182"/>
      <c r="AB12" s="904"/>
      <c r="AC12" s="72"/>
      <c r="AD12" s="72"/>
      <c r="AE12" s="72"/>
      <c r="AF12" s="72"/>
      <c r="AG12" s="72"/>
      <c r="AH12" s="72"/>
      <c r="AI12" s="72"/>
      <c r="AJ12" s="72"/>
      <c r="AK12" s="72"/>
      <c r="AL12" s="72"/>
      <c r="AM12" s="72"/>
      <c r="AN12" s="72"/>
      <c r="AO12" s="115"/>
      <c r="AP12" s="1593"/>
    </row>
    <row r="13" spans="1:42" ht="13.5" thickBot="1">
      <c r="A13" s="2863" t="s">
        <v>10</v>
      </c>
      <c r="B13" s="2864"/>
      <c r="C13" s="2864"/>
      <c r="D13" s="1278"/>
      <c r="E13" s="2865" t="s">
        <v>11</v>
      </c>
      <c r="F13" s="2866"/>
      <c r="G13" s="2866"/>
      <c r="H13" s="2866"/>
      <c r="I13" s="2866"/>
      <c r="J13" s="2866"/>
      <c r="K13" s="2866"/>
      <c r="L13" s="2866"/>
      <c r="M13" s="2866"/>
      <c r="N13" s="2866"/>
      <c r="O13" s="2866"/>
      <c r="P13" s="2866"/>
      <c r="Q13" s="2866"/>
      <c r="R13" s="2866"/>
      <c r="S13" s="2866"/>
      <c r="T13" s="2866"/>
      <c r="U13" s="2866"/>
      <c r="V13" s="2866"/>
      <c r="W13" s="2866"/>
      <c r="X13" s="2866"/>
      <c r="Y13" s="2866"/>
      <c r="Z13" s="2866"/>
      <c r="AA13" s="2866"/>
      <c r="AB13" s="2867"/>
      <c r="AC13" s="2868"/>
      <c r="AD13" s="2869"/>
      <c r="AE13" s="2869"/>
      <c r="AF13" s="2869"/>
      <c r="AG13" s="2869"/>
      <c r="AH13" s="2869"/>
      <c r="AI13" s="2869"/>
      <c r="AJ13" s="2869"/>
      <c r="AK13" s="2869"/>
      <c r="AL13" s="2869"/>
      <c r="AM13" s="2869"/>
      <c r="AN13" s="2869"/>
      <c r="AO13" s="2870"/>
      <c r="AP13" s="1595"/>
    </row>
    <row r="14" spans="1:42" ht="3.75" customHeight="1" thickBot="1">
      <c r="A14" s="873"/>
      <c r="B14" s="29"/>
      <c r="C14" s="869"/>
      <c r="D14" s="869"/>
      <c r="E14" s="869"/>
      <c r="F14" s="178"/>
      <c r="G14" s="869"/>
      <c r="H14" s="869"/>
      <c r="I14" s="179"/>
      <c r="J14" s="869"/>
      <c r="K14" s="180"/>
      <c r="L14" s="180"/>
      <c r="M14" s="869"/>
      <c r="N14" s="869"/>
      <c r="O14" s="869"/>
      <c r="P14" s="869"/>
      <c r="Q14" s="869"/>
      <c r="R14" s="869"/>
      <c r="S14" s="869"/>
      <c r="T14" s="869"/>
      <c r="U14" s="869"/>
      <c r="V14" s="869"/>
      <c r="W14" s="869"/>
      <c r="X14" s="869"/>
      <c r="Y14" s="869"/>
      <c r="Z14" s="182"/>
      <c r="AA14" s="182"/>
      <c r="AB14" s="904"/>
      <c r="AC14" s="72"/>
      <c r="AD14" s="72"/>
      <c r="AE14" s="72"/>
      <c r="AF14" s="72"/>
      <c r="AG14" s="72"/>
      <c r="AH14" s="72"/>
      <c r="AI14" s="72"/>
      <c r="AJ14" s="72"/>
      <c r="AK14" s="72"/>
      <c r="AL14" s="72"/>
      <c r="AM14" s="72"/>
      <c r="AN14" s="72"/>
      <c r="AO14" s="115"/>
      <c r="AP14" s="1593"/>
    </row>
    <row r="15" spans="1:43" ht="38.25" customHeight="1" thickBot="1">
      <c r="A15" s="1056" t="s">
        <v>12</v>
      </c>
      <c r="B15" s="1057" t="s">
        <v>13</v>
      </c>
      <c r="C15" s="1056" t="s">
        <v>14</v>
      </c>
      <c r="D15" s="1062" t="s">
        <v>15</v>
      </c>
      <c r="E15" s="1062" t="s">
        <v>16</v>
      </c>
      <c r="F15" s="1062" t="s">
        <v>17</v>
      </c>
      <c r="G15" s="1062" t="s">
        <v>18</v>
      </c>
      <c r="H15" s="1062" t="s">
        <v>19</v>
      </c>
      <c r="I15" s="1062" t="s">
        <v>20</v>
      </c>
      <c r="J15" s="1062" t="s">
        <v>105</v>
      </c>
      <c r="K15" s="1062" t="s">
        <v>22</v>
      </c>
      <c r="L15" s="1062" t="s">
        <v>23</v>
      </c>
      <c r="M15" s="1063" t="s">
        <v>24</v>
      </c>
      <c r="N15" s="1063" t="s">
        <v>25</v>
      </c>
      <c r="O15" s="1063" t="s">
        <v>26</v>
      </c>
      <c r="P15" s="1063" t="s">
        <v>27</v>
      </c>
      <c r="Q15" s="1063" t="s">
        <v>28</v>
      </c>
      <c r="R15" s="1063" t="s">
        <v>29</v>
      </c>
      <c r="S15" s="1063" t="s">
        <v>30</v>
      </c>
      <c r="T15" s="1063" t="s">
        <v>31</v>
      </c>
      <c r="U15" s="1063" t="s">
        <v>32</v>
      </c>
      <c r="V15" s="1063" t="s">
        <v>33</v>
      </c>
      <c r="W15" s="1063" t="s">
        <v>34</v>
      </c>
      <c r="X15" s="1063" t="s">
        <v>35</v>
      </c>
      <c r="Y15" s="1062" t="s">
        <v>36</v>
      </c>
      <c r="Z15" s="1064" t="s">
        <v>37</v>
      </c>
      <c r="AA15" s="1064" t="s">
        <v>115</v>
      </c>
      <c r="AB15" s="1062" t="s">
        <v>106</v>
      </c>
      <c r="AC15" s="942" t="s">
        <v>40</v>
      </c>
      <c r="AD15" s="68" t="s">
        <v>41</v>
      </c>
      <c r="AE15" s="68" t="s">
        <v>42</v>
      </c>
      <c r="AF15" s="68" t="s">
        <v>43</v>
      </c>
      <c r="AG15" s="68" t="s">
        <v>44</v>
      </c>
      <c r="AH15" s="68" t="s">
        <v>45</v>
      </c>
      <c r="AI15" s="68" t="s">
        <v>46</v>
      </c>
      <c r="AJ15" s="68" t="s">
        <v>47</v>
      </c>
      <c r="AK15" s="68" t="s">
        <v>48</v>
      </c>
      <c r="AL15" s="68" t="s">
        <v>49</v>
      </c>
      <c r="AM15" s="68" t="s">
        <v>50</v>
      </c>
      <c r="AN15" s="68" t="s">
        <v>51</v>
      </c>
      <c r="AO15" s="183" t="s">
        <v>52</v>
      </c>
      <c r="AP15" s="2225" t="s">
        <v>1788</v>
      </c>
      <c r="AQ15" s="2225" t="s">
        <v>1789</v>
      </c>
    </row>
    <row r="16" spans="1:43" ht="62.25" customHeight="1" thickBot="1">
      <c r="A16" s="2473">
        <v>1</v>
      </c>
      <c r="B16" s="2473" t="s">
        <v>116</v>
      </c>
      <c r="C16" s="1295" t="s">
        <v>117</v>
      </c>
      <c r="D16" s="801" t="s">
        <v>118</v>
      </c>
      <c r="E16" s="870" t="s">
        <v>119</v>
      </c>
      <c r="F16" s="784">
        <v>1</v>
      </c>
      <c r="G16" s="784" t="s">
        <v>120</v>
      </c>
      <c r="H16" s="870" t="s">
        <v>121</v>
      </c>
      <c r="I16" s="791">
        <v>0.8</v>
      </c>
      <c r="J16" s="870" t="s">
        <v>122</v>
      </c>
      <c r="K16" s="792">
        <v>42736</v>
      </c>
      <c r="L16" s="792">
        <v>42916</v>
      </c>
      <c r="M16" s="642"/>
      <c r="N16" s="642">
        <v>0.35</v>
      </c>
      <c r="O16" s="642"/>
      <c r="P16" s="642">
        <v>0.35</v>
      </c>
      <c r="Q16" s="642"/>
      <c r="R16" s="642">
        <v>0.3</v>
      </c>
      <c r="S16" s="642"/>
      <c r="T16" s="793"/>
      <c r="U16" s="794"/>
      <c r="V16" s="794"/>
      <c r="W16" s="794"/>
      <c r="X16" s="794"/>
      <c r="Y16" s="795">
        <f>SUM(M16:X16)</f>
        <v>1</v>
      </c>
      <c r="Z16" s="871">
        <v>0</v>
      </c>
      <c r="AA16" s="871"/>
      <c r="AB16" s="1069"/>
      <c r="AC16" s="752"/>
      <c r="AD16" s="82"/>
      <c r="AE16" s="82"/>
      <c r="AF16" s="82"/>
      <c r="AG16" s="82"/>
      <c r="AH16" s="82"/>
      <c r="AI16" s="81"/>
      <c r="AJ16" s="81"/>
      <c r="AK16" s="2856"/>
      <c r="AL16" s="82"/>
      <c r="AM16" s="82"/>
      <c r="AN16" s="82"/>
      <c r="AO16" s="120"/>
      <c r="AP16" s="168">
        <v>1</v>
      </c>
      <c r="AQ16" s="168">
        <v>0.7</v>
      </c>
    </row>
    <row r="17" spans="1:43" ht="38.25" customHeight="1" thickBot="1">
      <c r="A17" s="2475"/>
      <c r="B17" s="2475"/>
      <c r="C17" s="1350" t="s">
        <v>123</v>
      </c>
      <c r="D17" s="765" t="s">
        <v>124</v>
      </c>
      <c r="E17" s="330" t="s">
        <v>125</v>
      </c>
      <c r="F17" s="329">
        <v>1</v>
      </c>
      <c r="G17" s="784" t="s">
        <v>126</v>
      </c>
      <c r="H17" s="870" t="s">
        <v>127</v>
      </c>
      <c r="I17" s="346">
        <v>0.2</v>
      </c>
      <c r="J17" s="870" t="s">
        <v>128</v>
      </c>
      <c r="K17" s="792">
        <v>42736</v>
      </c>
      <c r="L17" s="792">
        <v>42824</v>
      </c>
      <c r="M17" s="642">
        <v>0.3333</v>
      </c>
      <c r="N17" s="642">
        <v>0.3333</v>
      </c>
      <c r="O17" s="642">
        <v>0.3333</v>
      </c>
      <c r="P17" s="642"/>
      <c r="Q17" s="642"/>
      <c r="R17" s="642"/>
      <c r="S17" s="642"/>
      <c r="T17" s="793"/>
      <c r="U17" s="794"/>
      <c r="V17" s="794"/>
      <c r="W17" s="794"/>
      <c r="X17" s="794"/>
      <c r="Y17" s="795">
        <f>SUM(M17:X17)</f>
        <v>0.9999</v>
      </c>
      <c r="Z17" s="871">
        <v>0</v>
      </c>
      <c r="AA17" s="871"/>
      <c r="AB17" s="1069"/>
      <c r="AC17" s="752"/>
      <c r="AD17" s="82"/>
      <c r="AE17" s="82"/>
      <c r="AF17" s="82"/>
      <c r="AG17" s="82"/>
      <c r="AH17" s="82"/>
      <c r="AI17" s="81"/>
      <c r="AJ17" s="81"/>
      <c r="AK17" s="2856"/>
      <c r="AL17" s="82"/>
      <c r="AM17" s="82"/>
      <c r="AN17" s="82"/>
      <c r="AO17" s="120"/>
      <c r="AP17" s="168">
        <v>1</v>
      </c>
      <c r="AQ17" s="168">
        <v>0.8500850085008501</v>
      </c>
    </row>
    <row r="18" spans="1:43" ht="24.75" customHeight="1" thickBot="1">
      <c r="A18" s="2882" t="s">
        <v>92</v>
      </c>
      <c r="B18" s="2883"/>
      <c r="C18" s="2883"/>
      <c r="D18" s="1351"/>
      <c r="E18" s="1351"/>
      <c r="F18" s="1351"/>
      <c r="G18" s="1351"/>
      <c r="H18" s="1351"/>
      <c r="I18" s="1352">
        <f>SUM(I16:I17)</f>
        <v>1</v>
      </c>
      <c r="J18" s="1351"/>
      <c r="K18" s="1351"/>
      <c r="L18" s="1351"/>
      <c r="M18" s="1351"/>
      <c r="N18" s="1351"/>
      <c r="O18" s="1351"/>
      <c r="P18" s="1351"/>
      <c r="Q18" s="1351"/>
      <c r="R18" s="1351"/>
      <c r="S18" s="1351"/>
      <c r="T18" s="1351"/>
      <c r="U18" s="1351"/>
      <c r="V18" s="1351"/>
      <c r="W18" s="1351"/>
      <c r="X18" s="1351"/>
      <c r="Y18" s="1351"/>
      <c r="Z18" s="1353">
        <f>SUM(Z8:Z16)</f>
        <v>0</v>
      </c>
      <c r="AA18" s="1354"/>
      <c r="AB18" s="1355"/>
      <c r="AC18" s="752"/>
      <c r="AD18" s="82"/>
      <c r="AE18" s="82"/>
      <c r="AF18" s="82"/>
      <c r="AG18" s="82"/>
      <c r="AH18" s="82"/>
      <c r="AI18" s="81"/>
      <c r="AJ18" s="81"/>
      <c r="AK18" s="2856"/>
      <c r="AL18" s="82"/>
      <c r="AM18" s="82"/>
      <c r="AN18" s="82"/>
      <c r="AO18" s="120"/>
      <c r="AP18" s="2249">
        <f>AVERAGE(AP16:AP17)</f>
        <v>1</v>
      </c>
      <c r="AQ18" s="2249"/>
    </row>
    <row r="19" spans="1:43" ht="27" customHeight="1" thickBot="1">
      <c r="A19" s="2873" t="s">
        <v>102</v>
      </c>
      <c r="B19" s="2874"/>
      <c r="C19" s="2874"/>
      <c r="D19" s="1356"/>
      <c r="E19" s="1357"/>
      <c r="F19" s="1356"/>
      <c r="G19" s="1356"/>
      <c r="H19" s="1356"/>
      <c r="I19" s="1356"/>
      <c r="J19" s="1356"/>
      <c r="K19" s="1356"/>
      <c r="L19" s="1356"/>
      <c r="M19" s="1356"/>
      <c r="N19" s="1356"/>
      <c r="O19" s="1356"/>
      <c r="P19" s="1356"/>
      <c r="Q19" s="1356"/>
      <c r="R19" s="1356"/>
      <c r="S19" s="1356"/>
      <c r="T19" s="1356"/>
      <c r="U19" s="1356"/>
      <c r="V19" s="1356"/>
      <c r="W19" s="1356"/>
      <c r="X19" s="1356"/>
      <c r="Y19" s="1356"/>
      <c r="Z19" s="1358">
        <f>SUM(Z18)</f>
        <v>0</v>
      </c>
      <c r="AA19" s="1359"/>
      <c r="AB19" s="1360"/>
      <c r="AC19" s="752"/>
      <c r="AD19" s="82"/>
      <c r="AE19" s="82"/>
      <c r="AF19" s="82"/>
      <c r="AG19" s="82"/>
      <c r="AH19" s="82"/>
      <c r="AI19" s="81"/>
      <c r="AJ19" s="81"/>
      <c r="AK19" s="2856"/>
      <c r="AL19" s="82"/>
      <c r="AM19" s="82"/>
      <c r="AN19" s="82"/>
      <c r="AO19" s="120"/>
      <c r="AP19" s="2254">
        <f>AVERAGE(AP18)</f>
        <v>1</v>
      </c>
      <c r="AQ19" s="2250"/>
    </row>
    <row r="20" spans="1:43" ht="13.5" customHeight="1" thickBot="1">
      <c r="A20" s="11"/>
      <c r="B20" s="12"/>
      <c r="C20" s="13"/>
      <c r="D20" s="13"/>
      <c r="E20" s="13"/>
      <c r="F20" s="14"/>
      <c r="G20" s="13"/>
      <c r="H20" s="13"/>
      <c r="I20" s="15"/>
      <c r="J20" s="13"/>
      <c r="K20" s="16"/>
      <c r="L20" s="16"/>
      <c r="M20" s="13"/>
      <c r="N20" s="13"/>
      <c r="O20" s="13"/>
      <c r="P20" s="13"/>
      <c r="Q20" s="13"/>
      <c r="R20" s="13"/>
      <c r="S20" s="13"/>
      <c r="T20" s="13"/>
      <c r="U20" s="13"/>
      <c r="V20" s="13"/>
      <c r="W20" s="13"/>
      <c r="X20" s="13"/>
      <c r="Y20" s="17"/>
      <c r="Z20" s="18"/>
      <c r="AA20" s="18"/>
      <c r="AB20" s="19"/>
      <c r="AC20" s="752"/>
      <c r="AD20" s="82"/>
      <c r="AE20" s="82"/>
      <c r="AF20" s="82"/>
      <c r="AG20" s="82"/>
      <c r="AH20" s="82"/>
      <c r="AI20" s="81"/>
      <c r="AJ20" s="81"/>
      <c r="AK20" s="81"/>
      <c r="AL20" s="82"/>
      <c r="AM20" s="82"/>
      <c r="AN20" s="82"/>
      <c r="AO20" s="120"/>
      <c r="AP20" s="168"/>
      <c r="AQ20" s="168"/>
    </row>
    <row r="21" spans="1:43" ht="13.5" thickBot="1">
      <c r="A21" s="2932" t="s">
        <v>10</v>
      </c>
      <c r="B21" s="2933"/>
      <c r="C21" s="2933"/>
      <c r="D21" s="1361"/>
      <c r="E21" s="2934" t="s">
        <v>103</v>
      </c>
      <c r="F21" s="2935"/>
      <c r="G21" s="2935"/>
      <c r="H21" s="2935"/>
      <c r="I21" s="2935"/>
      <c r="J21" s="2935"/>
      <c r="K21" s="2935"/>
      <c r="L21" s="2935"/>
      <c r="M21" s="2935"/>
      <c r="N21" s="2935"/>
      <c r="O21" s="2935"/>
      <c r="P21" s="2935"/>
      <c r="Q21" s="2935"/>
      <c r="R21" s="2935"/>
      <c r="S21" s="2935"/>
      <c r="T21" s="2935"/>
      <c r="U21" s="2935"/>
      <c r="V21" s="2935"/>
      <c r="W21" s="2935"/>
      <c r="X21" s="2935"/>
      <c r="Y21" s="2935"/>
      <c r="Z21" s="2935"/>
      <c r="AA21" s="2935"/>
      <c r="AB21" s="2936"/>
      <c r="AC21" s="752"/>
      <c r="AD21" s="82"/>
      <c r="AE21" s="82"/>
      <c r="AF21" s="82"/>
      <c r="AG21" s="82"/>
      <c r="AH21" s="82"/>
      <c r="AI21" s="81"/>
      <c r="AJ21" s="81"/>
      <c r="AK21" s="81"/>
      <c r="AL21" s="82"/>
      <c r="AM21" s="82"/>
      <c r="AN21" s="82"/>
      <c r="AO21" s="120"/>
      <c r="AP21" s="168"/>
      <c r="AQ21" s="168"/>
    </row>
    <row r="22" spans="1:43" ht="3" customHeight="1" thickBot="1">
      <c r="A22" s="11"/>
      <c r="B22" s="12"/>
      <c r="C22" s="13"/>
      <c r="D22" s="13"/>
      <c r="E22" s="13"/>
      <c r="F22" s="14"/>
      <c r="G22" s="13"/>
      <c r="H22" s="13"/>
      <c r="I22" s="15"/>
      <c r="J22" s="13"/>
      <c r="K22" s="16"/>
      <c r="L22" s="16"/>
      <c r="M22" s="13"/>
      <c r="N22" s="13"/>
      <c r="O22" s="13"/>
      <c r="P22" s="13"/>
      <c r="Q22" s="13"/>
      <c r="R22" s="13"/>
      <c r="S22" s="13"/>
      <c r="T22" s="13"/>
      <c r="U22" s="13"/>
      <c r="V22" s="13"/>
      <c r="W22" s="13"/>
      <c r="X22" s="13"/>
      <c r="Y22" s="17"/>
      <c r="Z22" s="18"/>
      <c r="AA22" s="18"/>
      <c r="AB22" s="19"/>
      <c r="AC22" s="752"/>
      <c r="AD22" s="82"/>
      <c r="AE22" s="82"/>
      <c r="AF22" s="82"/>
      <c r="AG22" s="82"/>
      <c r="AH22" s="82"/>
      <c r="AI22" s="81"/>
      <c r="AJ22" s="81"/>
      <c r="AK22" s="81"/>
      <c r="AL22" s="82"/>
      <c r="AM22" s="82"/>
      <c r="AN22" s="82"/>
      <c r="AO22" s="120"/>
      <c r="AP22" s="168"/>
      <c r="AQ22" s="168"/>
    </row>
    <row r="23" spans="1:43" ht="39" thickBot="1">
      <c r="A23" s="1056" t="s">
        <v>12</v>
      </c>
      <c r="B23" s="1100" t="s">
        <v>13</v>
      </c>
      <c r="C23" s="1056" t="s">
        <v>14</v>
      </c>
      <c r="D23" s="1060" t="s">
        <v>129</v>
      </c>
      <c r="E23" s="1060" t="s">
        <v>16</v>
      </c>
      <c r="F23" s="1279" t="s">
        <v>17</v>
      </c>
      <c r="G23" s="1060" t="s">
        <v>18</v>
      </c>
      <c r="H23" s="1060" t="s">
        <v>19</v>
      </c>
      <c r="I23" s="1280" t="s">
        <v>20</v>
      </c>
      <c r="J23" s="1060" t="s">
        <v>105</v>
      </c>
      <c r="K23" s="1060" t="s">
        <v>22</v>
      </c>
      <c r="L23" s="1060" t="s">
        <v>23</v>
      </c>
      <c r="M23" s="1281" t="s">
        <v>24</v>
      </c>
      <c r="N23" s="1281" t="s">
        <v>25</v>
      </c>
      <c r="O23" s="1281" t="s">
        <v>26</v>
      </c>
      <c r="P23" s="1281" t="s">
        <v>27</v>
      </c>
      <c r="Q23" s="1281" t="s">
        <v>28</v>
      </c>
      <c r="R23" s="1281" t="s">
        <v>29</v>
      </c>
      <c r="S23" s="1281" t="s">
        <v>30</v>
      </c>
      <c r="T23" s="1281" t="s">
        <v>31</v>
      </c>
      <c r="U23" s="1281" t="s">
        <v>32</v>
      </c>
      <c r="V23" s="1281" t="s">
        <v>33</v>
      </c>
      <c r="W23" s="1281" t="s">
        <v>34</v>
      </c>
      <c r="X23" s="1281" t="s">
        <v>35</v>
      </c>
      <c r="Y23" s="1282" t="s">
        <v>36</v>
      </c>
      <c r="Z23" s="1060" t="s">
        <v>37</v>
      </c>
      <c r="AA23" s="1060"/>
      <c r="AB23" s="1060" t="s">
        <v>106</v>
      </c>
      <c r="AC23" s="1060" t="s">
        <v>106</v>
      </c>
      <c r="AD23" s="1060" t="s">
        <v>106</v>
      </c>
      <c r="AE23" s="1060" t="s">
        <v>106</v>
      </c>
      <c r="AF23" s="1060" t="s">
        <v>106</v>
      </c>
      <c r="AG23" s="1060" t="s">
        <v>106</v>
      </c>
      <c r="AH23" s="1060" t="s">
        <v>106</v>
      </c>
      <c r="AI23" s="1060" t="s">
        <v>106</v>
      </c>
      <c r="AJ23" s="1060" t="s">
        <v>106</v>
      </c>
      <c r="AK23" s="1060" t="s">
        <v>106</v>
      </c>
      <c r="AL23" s="1060" t="s">
        <v>106</v>
      </c>
      <c r="AM23" s="1060" t="s">
        <v>106</v>
      </c>
      <c r="AN23" s="1060" t="s">
        <v>106</v>
      </c>
      <c r="AO23" s="1060" t="s">
        <v>106</v>
      </c>
      <c r="AP23" s="2251"/>
      <c r="AQ23" s="2251"/>
    </row>
    <row r="24" spans="1:43" ht="88.5" customHeight="1" thickBot="1">
      <c r="A24" s="2473">
        <v>2</v>
      </c>
      <c r="B24" s="2473" t="s">
        <v>130</v>
      </c>
      <c r="C24" s="1295" t="s">
        <v>131</v>
      </c>
      <c r="D24" s="727" t="s">
        <v>132</v>
      </c>
      <c r="E24" s="1775" t="s">
        <v>133</v>
      </c>
      <c r="F24" s="649">
        <v>1</v>
      </c>
      <c r="G24" s="1775" t="s">
        <v>134</v>
      </c>
      <c r="H24" s="1775" t="s">
        <v>135</v>
      </c>
      <c r="I24" s="638">
        <v>0.1666</v>
      </c>
      <c r="J24" s="1775" t="s">
        <v>136</v>
      </c>
      <c r="K24" s="712">
        <v>42736</v>
      </c>
      <c r="L24" s="712">
        <v>43100</v>
      </c>
      <c r="M24" s="796">
        <v>1</v>
      </c>
      <c r="N24" s="796">
        <v>1</v>
      </c>
      <c r="O24" s="796">
        <v>1</v>
      </c>
      <c r="P24" s="796">
        <v>1</v>
      </c>
      <c r="Q24" s="796">
        <v>1</v>
      </c>
      <c r="R24" s="796">
        <v>1</v>
      </c>
      <c r="S24" s="796">
        <v>1</v>
      </c>
      <c r="T24" s="796">
        <v>1</v>
      </c>
      <c r="U24" s="796">
        <v>1</v>
      </c>
      <c r="V24" s="796">
        <v>1</v>
      </c>
      <c r="W24" s="796">
        <v>1</v>
      </c>
      <c r="X24" s="796">
        <v>1</v>
      </c>
      <c r="Y24" s="638">
        <v>1</v>
      </c>
      <c r="Z24" s="871">
        <v>0</v>
      </c>
      <c r="AA24" s="871"/>
      <c r="AB24" s="1069"/>
      <c r="AC24" s="540"/>
      <c r="AD24" s="79"/>
      <c r="AE24" s="78"/>
      <c r="AF24" s="78"/>
      <c r="AG24" s="78"/>
      <c r="AH24" s="80"/>
      <c r="AI24" s="80"/>
      <c r="AJ24" s="81"/>
      <c r="AK24" s="81"/>
      <c r="AL24" s="82"/>
      <c r="AM24" s="82"/>
      <c r="AN24" s="82"/>
      <c r="AO24" s="122"/>
      <c r="AP24" s="170">
        <v>1</v>
      </c>
      <c r="AQ24" s="170">
        <v>0.3333333333333333</v>
      </c>
    </row>
    <row r="25" spans="1:43" ht="92.25" customHeight="1" thickBot="1">
      <c r="A25" s="2474"/>
      <c r="B25" s="2474"/>
      <c r="C25" s="1295" t="s">
        <v>137</v>
      </c>
      <c r="D25" s="786" t="s">
        <v>138</v>
      </c>
      <c r="E25" s="797" t="s">
        <v>139</v>
      </c>
      <c r="F25" s="798">
        <v>1</v>
      </c>
      <c r="G25" s="797" t="s">
        <v>140</v>
      </c>
      <c r="H25" s="1775" t="s">
        <v>135</v>
      </c>
      <c r="I25" s="638">
        <v>0.1666</v>
      </c>
      <c r="J25" s="1775" t="s">
        <v>136</v>
      </c>
      <c r="K25" s="712">
        <v>42736</v>
      </c>
      <c r="L25" s="712">
        <v>43100</v>
      </c>
      <c r="M25" s="796">
        <v>1</v>
      </c>
      <c r="N25" s="796">
        <v>1</v>
      </c>
      <c r="O25" s="796">
        <v>1</v>
      </c>
      <c r="P25" s="796">
        <v>1</v>
      </c>
      <c r="Q25" s="796">
        <v>1</v>
      </c>
      <c r="R25" s="796">
        <v>1</v>
      </c>
      <c r="S25" s="796">
        <v>1</v>
      </c>
      <c r="T25" s="796">
        <v>1</v>
      </c>
      <c r="U25" s="796">
        <v>1</v>
      </c>
      <c r="V25" s="796">
        <v>1</v>
      </c>
      <c r="W25" s="796">
        <v>1</v>
      </c>
      <c r="X25" s="796">
        <v>1</v>
      </c>
      <c r="Y25" s="638">
        <v>1</v>
      </c>
      <c r="Z25" s="871">
        <v>0</v>
      </c>
      <c r="AA25" s="871"/>
      <c r="AB25" s="1069"/>
      <c r="AC25" s="541"/>
      <c r="AD25" s="79"/>
      <c r="AE25" s="83"/>
      <c r="AF25" s="83"/>
      <c r="AG25" s="78"/>
      <c r="AH25" s="80"/>
      <c r="AI25" s="81"/>
      <c r="AJ25" s="81"/>
      <c r="AK25" s="81"/>
      <c r="AL25" s="82"/>
      <c r="AM25" s="82"/>
      <c r="AN25" s="82"/>
      <c r="AO25" s="123"/>
      <c r="AP25" s="168">
        <v>1</v>
      </c>
      <c r="AQ25" s="168">
        <v>0.3333333333333333</v>
      </c>
    </row>
    <row r="26" spans="1:43" s="186" customFormat="1" ht="92.25" customHeight="1" thickBot="1">
      <c r="A26" s="2474"/>
      <c r="B26" s="2474"/>
      <c r="C26" s="1295" t="s">
        <v>141</v>
      </c>
      <c r="D26" s="727" t="s">
        <v>142</v>
      </c>
      <c r="E26" s="378" t="s">
        <v>143</v>
      </c>
      <c r="F26" s="378">
        <v>1</v>
      </c>
      <c r="G26" s="378" t="s">
        <v>144</v>
      </c>
      <c r="H26" s="378" t="s">
        <v>127</v>
      </c>
      <c r="I26" s="638">
        <v>0.1666</v>
      </c>
      <c r="J26" s="378" t="s">
        <v>145</v>
      </c>
      <c r="K26" s="712">
        <v>42736</v>
      </c>
      <c r="L26" s="712">
        <v>43100</v>
      </c>
      <c r="M26" s="664"/>
      <c r="N26" s="664"/>
      <c r="O26" s="664"/>
      <c r="P26" s="664"/>
      <c r="Q26" s="664"/>
      <c r="R26" s="1996"/>
      <c r="S26" s="664"/>
      <c r="T26" s="664"/>
      <c r="U26" s="1997"/>
      <c r="V26" s="1997"/>
      <c r="W26" s="1997">
        <v>1</v>
      </c>
      <c r="X26" s="1998"/>
      <c r="Y26" s="378">
        <f>SUM(M26:X26)</f>
        <v>1</v>
      </c>
      <c r="Z26" s="651">
        <v>0</v>
      </c>
      <c r="AA26" s="651"/>
      <c r="AB26" s="1132"/>
      <c r="AC26" s="541"/>
      <c r="AD26" s="79"/>
      <c r="AE26" s="83"/>
      <c r="AF26" s="83"/>
      <c r="AG26" s="78"/>
      <c r="AH26" s="80"/>
      <c r="AI26" s="81"/>
      <c r="AJ26" s="81"/>
      <c r="AK26" s="81"/>
      <c r="AL26" s="82"/>
      <c r="AM26" s="82"/>
      <c r="AN26" s="82"/>
      <c r="AO26" s="123"/>
      <c r="AP26" s="168" t="s">
        <v>95</v>
      </c>
      <c r="AQ26" s="168">
        <v>0</v>
      </c>
    </row>
    <row r="27" spans="1:43" ht="96.75" customHeight="1">
      <c r="A27" s="2474"/>
      <c r="B27" s="2474"/>
      <c r="C27" s="2487" t="s">
        <v>146</v>
      </c>
      <c r="D27" s="727" t="s">
        <v>147</v>
      </c>
      <c r="E27" s="1775" t="s">
        <v>148</v>
      </c>
      <c r="F27" s="798">
        <v>1</v>
      </c>
      <c r="G27" s="1775" t="s">
        <v>149</v>
      </c>
      <c r="H27" s="1775" t="s">
        <v>135</v>
      </c>
      <c r="I27" s="638">
        <v>0.1666</v>
      </c>
      <c r="J27" s="1775" t="s">
        <v>150</v>
      </c>
      <c r="K27" s="712">
        <v>42736</v>
      </c>
      <c r="L27" s="712">
        <v>43100</v>
      </c>
      <c r="M27" s="796">
        <v>1</v>
      </c>
      <c r="N27" s="796">
        <v>1</v>
      </c>
      <c r="O27" s="796">
        <v>1</v>
      </c>
      <c r="P27" s="796">
        <v>1</v>
      </c>
      <c r="Q27" s="796">
        <v>1</v>
      </c>
      <c r="R27" s="796">
        <v>1</v>
      </c>
      <c r="S27" s="796">
        <v>1</v>
      </c>
      <c r="T27" s="796">
        <v>1</v>
      </c>
      <c r="U27" s="796">
        <v>1</v>
      </c>
      <c r="V27" s="796">
        <v>1</v>
      </c>
      <c r="W27" s="796">
        <v>1</v>
      </c>
      <c r="X27" s="796">
        <v>1</v>
      </c>
      <c r="Y27" s="638">
        <v>1</v>
      </c>
      <c r="Z27" s="871">
        <v>0</v>
      </c>
      <c r="AA27" s="871"/>
      <c r="AB27" s="1069"/>
      <c r="AC27" s="541"/>
      <c r="AD27" s="79"/>
      <c r="AE27" s="84"/>
      <c r="AF27" s="81"/>
      <c r="AG27" s="78"/>
      <c r="AH27" s="81"/>
      <c r="AI27" s="81"/>
      <c r="AJ27" s="81"/>
      <c r="AK27" s="81"/>
      <c r="AL27" s="82"/>
      <c r="AM27" s="82"/>
      <c r="AN27" s="82"/>
      <c r="AO27" s="123"/>
      <c r="AP27" s="168">
        <v>1</v>
      </c>
      <c r="AQ27" s="168">
        <v>0.3333333333333333</v>
      </c>
    </row>
    <row r="28" spans="1:43" ht="89.25" customHeight="1">
      <c r="A28" s="2474"/>
      <c r="B28" s="2474"/>
      <c r="C28" s="2488"/>
      <c r="D28" s="801" t="s">
        <v>151</v>
      </c>
      <c r="E28" s="1775" t="s">
        <v>152</v>
      </c>
      <c r="F28" s="798">
        <v>1</v>
      </c>
      <c r="G28" s="1775" t="s">
        <v>153</v>
      </c>
      <c r="H28" s="1775" t="s">
        <v>154</v>
      </c>
      <c r="I28" s="638">
        <v>0.1666</v>
      </c>
      <c r="J28" s="1775" t="s">
        <v>155</v>
      </c>
      <c r="K28" s="712">
        <v>42736</v>
      </c>
      <c r="L28" s="712">
        <v>43100</v>
      </c>
      <c r="M28" s="796">
        <v>1</v>
      </c>
      <c r="N28" s="796">
        <v>1</v>
      </c>
      <c r="O28" s="796">
        <v>1</v>
      </c>
      <c r="P28" s="796">
        <v>1</v>
      </c>
      <c r="Q28" s="796">
        <v>1</v>
      </c>
      <c r="R28" s="796">
        <v>1</v>
      </c>
      <c r="S28" s="796">
        <v>1</v>
      </c>
      <c r="T28" s="796">
        <v>1</v>
      </c>
      <c r="U28" s="796">
        <v>1</v>
      </c>
      <c r="V28" s="796">
        <v>1</v>
      </c>
      <c r="W28" s="796">
        <v>1</v>
      </c>
      <c r="X28" s="796">
        <v>1</v>
      </c>
      <c r="Y28" s="638">
        <v>1</v>
      </c>
      <c r="Z28" s="871">
        <v>0</v>
      </c>
      <c r="AA28" s="871"/>
      <c r="AB28" s="1069"/>
      <c r="AC28" s="541"/>
      <c r="AD28" s="79"/>
      <c r="AE28" s="83"/>
      <c r="AF28" s="83"/>
      <c r="AG28" s="78"/>
      <c r="AH28" s="80"/>
      <c r="AI28" s="82"/>
      <c r="AJ28" s="81"/>
      <c r="AK28" s="82"/>
      <c r="AL28" s="82"/>
      <c r="AM28" s="82"/>
      <c r="AN28" s="82"/>
      <c r="AO28" s="123"/>
      <c r="AP28" s="168">
        <v>1</v>
      </c>
      <c r="AQ28" s="168">
        <v>0.3333333333333333</v>
      </c>
    </row>
    <row r="29" spans="1:43" ht="70.5" customHeight="1" thickBot="1">
      <c r="A29" s="2475"/>
      <c r="B29" s="2475"/>
      <c r="C29" s="2489"/>
      <c r="D29" s="801" t="s">
        <v>156</v>
      </c>
      <c r="E29" s="1775" t="s">
        <v>157</v>
      </c>
      <c r="F29" s="798">
        <v>1</v>
      </c>
      <c r="G29" s="1775" t="s">
        <v>158</v>
      </c>
      <c r="H29" s="1775" t="s">
        <v>159</v>
      </c>
      <c r="I29" s="638">
        <v>0.1666</v>
      </c>
      <c r="J29" s="1775" t="s">
        <v>160</v>
      </c>
      <c r="K29" s="712">
        <v>42736</v>
      </c>
      <c r="L29" s="712">
        <v>43100</v>
      </c>
      <c r="M29" s="796">
        <v>1</v>
      </c>
      <c r="N29" s="796">
        <v>1</v>
      </c>
      <c r="O29" s="796">
        <v>1</v>
      </c>
      <c r="P29" s="796">
        <v>1</v>
      </c>
      <c r="Q29" s="796">
        <v>1</v>
      </c>
      <c r="R29" s="796">
        <v>1</v>
      </c>
      <c r="S29" s="796">
        <v>1</v>
      </c>
      <c r="T29" s="796">
        <v>1</v>
      </c>
      <c r="U29" s="796">
        <v>1</v>
      </c>
      <c r="V29" s="796">
        <v>1</v>
      </c>
      <c r="W29" s="796">
        <v>1</v>
      </c>
      <c r="X29" s="796">
        <v>1</v>
      </c>
      <c r="Y29" s="638">
        <v>1</v>
      </c>
      <c r="Z29" s="871">
        <v>0</v>
      </c>
      <c r="AA29" s="871"/>
      <c r="AB29" s="1069"/>
      <c r="AC29" s="541"/>
      <c r="AD29" s="79"/>
      <c r="AE29" s="83"/>
      <c r="AF29" s="83"/>
      <c r="AG29" s="78"/>
      <c r="AH29" s="80"/>
      <c r="AI29" s="82"/>
      <c r="AJ29" s="81"/>
      <c r="AK29" s="82"/>
      <c r="AL29" s="82"/>
      <c r="AM29" s="82"/>
      <c r="AN29" s="82"/>
      <c r="AO29" s="123"/>
      <c r="AP29" s="168">
        <v>1</v>
      </c>
      <c r="AQ29" s="168">
        <v>0.3333333333333333</v>
      </c>
    </row>
    <row r="30" spans="1:43" ht="13.5" thickBot="1">
      <c r="A30" s="2882" t="s">
        <v>92</v>
      </c>
      <c r="B30" s="2883"/>
      <c r="C30" s="2920"/>
      <c r="D30" s="1785"/>
      <c r="E30" s="1999"/>
      <c r="F30" s="1785"/>
      <c r="G30" s="1785"/>
      <c r="H30" s="1785"/>
      <c r="I30" s="1752">
        <f>SUM(I24:I29)</f>
        <v>0.9995999999999999</v>
      </c>
      <c r="J30" s="1785"/>
      <c r="K30" s="1785"/>
      <c r="L30" s="1785"/>
      <c r="M30" s="2000"/>
      <c r="N30" s="2000"/>
      <c r="O30" s="2000"/>
      <c r="P30" s="2000"/>
      <c r="Q30" s="2000"/>
      <c r="R30" s="2000"/>
      <c r="S30" s="2000"/>
      <c r="T30" s="2000"/>
      <c r="U30" s="2000"/>
      <c r="V30" s="2000"/>
      <c r="W30" s="2000"/>
      <c r="X30" s="2000"/>
      <c r="Y30" s="2000"/>
      <c r="Z30" s="789">
        <f>SUM(Z24:Z28)</f>
        <v>0</v>
      </c>
      <c r="AA30" s="789"/>
      <c r="AB30" s="928"/>
      <c r="AC30" s="928"/>
      <c r="AD30" s="928"/>
      <c r="AE30" s="928"/>
      <c r="AF30" s="928"/>
      <c r="AG30" s="928"/>
      <c r="AH30" s="928"/>
      <c r="AI30" s="928"/>
      <c r="AJ30" s="928"/>
      <c r="AK30" s="928"/>
      <c r="AL30" s="928"/>
      <c r="AM30" s="928"/>
      <c r="AN30" s="928"/>
      <c r="AO30" s="928"/>
      <c r="AP30" s="2252">
        <f>AVERAGE(AP24:AP29)</f>
        <v>1</v>
      </c>
      <c r="AQ30" s="2252"/>
    </row>
    <row r="31" spans="1:43" ht="38.25" customHeight="1">
      <c r="A31" s="2929">
        <v>3</v>
      </c>
      <c r="B31" s="2929" t="s">
        <v>161</v>
      </c>
      <c r="C31" s="2487" t="s">
        <v>162</v>
      </c>
      <c r="D31" s="786" t="s">
        <v>163</v>
      </c>
      <c r="E31" s="784" t="s">
        <v>85</v>
      </c>
      <c r="F31" s="795">
        <v>1</v>
      </c>
      <c r="G31" s="784" t="s">
        <v>164</v>
      </c>
      <c r="H31" s="784" t="s">
        <v>165</v>
      </c>
      <c r="I31" s="795">
        <f aca="true" t="shared" si="0" ref="I31:I36">+$I$37/6</f>
        <v>0.16666666666666666</v>
      </c>
      <c r="J31" s="784" t="s">
        <v>166</v>
      </c>
      <c r="K31" s="712">
        <v>42736</v>
      </c>
      <c r="L31" s="712">
        <v>43100</v>
      </c>
      <c r="M31" s="796">
        <v>1</v>
      </c>
      <c r="N31" s="796">
        <v>1</v>
      </c>
      <c r="O31" s="796">
        <v>1</v>
      </c>
      <c r="P31" s="796">
        <v>1</v>
      </c>
      <c r="Q31" s="796">
        <v>1</v>
      </c>
      <c r="R31" s="796">
        <v>1</v>
      </c>
      <c r="S31" s="796">
        <v>1</v>
      </c>
      <c r="T31" s="796">
        <v>1</v>
      </c>
      <c r="U31" s="796">
        <v>1</v>
      </c>
      <c r="V31" s="796">
        <v>1</v>
      </c>
      <c r="W31" s="796">
        <v>1</v>
      </c>
      <c r="X31" s="796">
        <v>1</v>
      </c>
      <c r="Y31" s="638">
        <v>1</v>
      </c>
      <c r="Z31" s="871">
        <v>0</v>
      </c>
      <c r="AA31" s="871"/>
      <c r="AB31" s="1069"/>
      <c r="AC31" s="541"/>
      <c r="AD31" s="79"/>
      <c r="AE31" s="83"/>
      <c r="AF31" s="83"/>
      <c r="AG31" s="78"/>
      <c r="AH31" s="80"/>
      <c r="AI31" s="82"/>
      <c r="AJ31" s="87"/>
      <c r="AK31" s="82"/>
      <c r="AL31" s="82"/>
      <c r="AM31" s="82"/>
      <c r="AN31" s="82"/>
      <c r="AO31" s="123"/>
      <c r="AP31" s="168">
        <v>1</v>
      </c>
      <c r="AQ31" s="168">
        <v>0.3333333333333333</v>
      </c>
    </row>
    <row r="32" spans="1:43" ht="50.25" customHeight="1" thickBot="1">
      <c r="A32" s="2930"/>
      <c r="B32" s="2930"/>
      <c r="C32" s="2489"/>
      <c r="D32" s="786" t="s">
        <v>168</v>
      </c>
      <c r="E32" s="784" t="s">
        <v>169</v>
      </c>
      <c r="F32" s="795">
        <v>1</v>
      </c>
      <c r="G32" s="784" t="s">
        <v>170</v>
      </c>
      <c r="H32" s="784" t="s">
        <v>165</v>
      </c>
      <c r="I32" s="795">
        <f t="shared" si="0"/>
        <v>0.16666666666666666</v>
      </c>
      <c r="J32" s="784" t="s">
        <v>166</v>
      </c>
      <c r="K32" s="712">
        <v>42736</v>
      </c>
      <c r="L32" s="712">
        <v>43100</v>
      </c>
      <c r="M32" s="796">
        <v>1</v>
      </c>
      <c r="N32" s="796">
        <v>1</v>
      </c>
      <c r="O32" s="796">
        <v>1</v>
      </c>
      <c r="P32" s="796">
        <v>1</v>
      </c>
      <c r="Q32" s="796">
        <v>1</v>
      </c>
      <c r="R32" s="796">
        <v>1</v>
      </c>
      <c r="S32" s="796">
        <v>1</v>
      </c>
      <c r="T32" s="796">
        <v>1</v>
      </c>
      <c r="U32" s="796">
        <v>1</v>
      </c>
      <c r="V32" s="796">
        <v>1</v>
      </c>
      <c r="W32" s="796">
        <v>1</v>
      </c>
      <c r="X32" s="796">
        <v>1</v>
      </c>
      <c r="Y32" s="638">
        <v>1</v>
      </c>
      <c r="Z32" s="871">
        <v>0</v>
      </c>
      <c r="AA32" s="871"/>
      <c r="AB32" s="1069"/>
      <c r="AC32" s="541"/>
      <c r="AD32" s="79"/>
      <c r="AE32" s="83"/>
      <c r="AF32" s="83"/>
      <c r="AG32" s="78"/>
      <c r="AH32" s="80"/>
      <c r="AI32" s="82"/>
      <c r="AJ32" s="87"/>
      <c r="AK32" s="82"/>
      <c r="AL32" s="82"/>
      <c r="AM32" s="82"/>
      <c r="AN32" s="82"/>
      <c r="AO32" s="123"/>
      <c r="AP32" s="168">
        <v>1</v>
      </c>
      <c r="AQ32" s="168">
        <v>0.3333333333333333</v>
      </c>
    </row>
    <row r="33" spans="1:43" ht="38.25" customHeight="1">
      <c r="A33" s="2930"/>
      <c r="B33" s="2930"/>
      <c r="C33" s="2487" t="s">
        <v>107</v>
      </c>
      <c r="D33" s="786" t="s">
        <v>172</v>
      </c>
      <c r="E33" s="784" t="s">
        <v>58</v>
      </c>
      <c r="F33" s="202">
        <v>6</v>
      </c>
      <c r="G33" s="784" t="s">
        <v>173</v>
      </c>
      <c r="H33" s="784" t="s">
        <v>165</v>
      </c>
      <c r="I33" s="795">
        <f t="shared" si="0"/>
        <v>0.16666666666666666</v>
      </c>
      <c r="J33" s="784" t="s">
        <v>109</v>
      </c>
      <c r="K33" s="712">
        <v>42736</v>
      </c>
      <c r="L33" s="712">
        <v>43100</v>
      </c>
      <c r="M33" s="664"/>
      <c r="N33" s="664">
        <v>1</v>
      </c>
      <c r="O33" s="664"/>
      <c r="P33" s="664">
        <v>1</v>
      </c>
      <c r="Q33" s="664"/>
      <c r="R33" s="664">
        <v>1</v>
      </c>
      <c r="S33" s="664"/>
      <c r="T33" s="664">
        <v>1</v>
      </c>
      <c r="U33" s="664"/>
      <c r="V33" s="664">
        <v>1</v>
      </c>
      <c r="W33" s="664"/>
      <c r="X33" s="664">
        <v>1</v>
      </c>
      <c r="Y33" s="1775">
        <f>SUM(M33:X33)</f>
        <v>6</v>
      </c>
      <c r="Z33" s="871">
        <v>0</v>
      </c>
      <c r="AA33" s="871"/>
      <c r="AB33" s="1069"/>
      <c r="AC33" s="541"/>
      <c r="AD33" s="79"/>
      <c r="AE33" s="83"/>
      <c r="AF33" s="83"/>
      <c r="AG33" s="78"/>
      <c r="AH33" s="80"/>
      <c r="AI33" s="82"/>
      <c r="AJ33" s="87"/>
      <c r="AK33" s="82"/>
      <c r="AL33" s="82"/>
      <c r="AM33" s="82"/>
      <c r="AN33" s="82"/>
      <c r="AO33" s="123"/>
      <c r="AP33" s="168">
        <v>1</v>
      </c>
      <c r="AQ33" s="168">
        <v>0.3333333333333333</v>
      </c>
    </row>
    <row r="34" spans="1:43" ht="38.25" customHeight="1">
      <c r="A34" s="2930"/>
      <c r="B34" s="2930"/>
      <c r="C34" s="2488"/>
      <c r="D34" s="786" t="s">
        <v>174</v>
      </c>
      <c r="E34" s="784" t="s">
        <v>58</v>
      </c>
      <c r="F34" s="202">
        <v>6</v>
      </c>
      <c r="G34" s="1775" t="s">
        <v>175</v>
      </c>
      <c r="H34" s="784" t="s">
        <v>165</v>
      </c>
      <c r="I34" s="795">
        <f t="shared" si="0"/>
        <v>0.16666666666666666</v>
      </c>
      <c r="J34" s="784" t="s">
        <v>109</v>
      </c>
      <c r="K34" s="712">
        <v>42736</v>
      </c>
      <c r="L34" s="712">
        <v>43100</v>
      </c>
      <c r="M34" s="664"/>
      <c r="N34" s="664">
        <v>1</v>
      </c>
      <c r="O34" s="664"/>
      <c r="P34" s="664">
        <v>1</v>
      </c>
      <c r="Q34" s="664"/>
      <c r="R34" s="664">
        <v>1</v>
      </c>
      <c r="S34" s="664"/>
      <c r="T34" s="664">
        <v>1</v>
      </c>
      <c r="U34" s="664"/>
      <c r="V34" s="664">
        <v>1</v>
      </c>
      <c r="W34" s="664"/>
      <c r="X34" s="664">
        <v>1</v>
      </c>
      <c r="Y34" s="1775">
        <f>SUM(M34:X34)</f>
        <v>6</v>
      </c>
      <c r="Z34" s="871">
        <v>0</v>
      </c>
      <c r="AA34" s="871"/>
      <c r="AB34" s="1069"/>
      <c r="AC34" s="541"/>
      <c r="AD34" s="79"/>
      <c r="AE34" s="83"/>
      <c r="AF34" s="83"/>
      <c r="AG34" s="78"/>
      <c r="AH34" s="80"/>
      <c r="AI34" s="82"/>
      <c r="AJ34" s="87"/>
      <c r="AK34" s="82"/>
      <c r="AL34" s="82"/>
      <c r="AM34" s="82"/>
      <c r="AN34" s="82"/>
      <c r="AO34" s="123"/>
      <c r="AP34" s="168">
        <v>1</v>
      </c>
      <c r="AQ34" s="168">
        <v>0.3333333333333333</v>
      </c>
    </row>
    <row r="35" spans="1:43" ht="58.5" customHeight="1">
      <c r="A35" s="2930"/>
      <c r="B35" s="2930"/>
      <c r="C35" s="2488"/>
      <c r="D35" s="786" t="s">
        <v>177</v>
      </c>
      <c r="E35" s="784" t="s">
        <v>178</v>
      </c>
      <c r="F35" s="800">
        <v>4</v>
      </c>
      <c r="G35" s="1775" t="s">
        <v>179</v>
      </c>
      <c r="H35" s="784" t="s">
        <v>165</v>
      </c>
      <c r="I35" s="795">
        <f t="shared" si="0"/>
        <v>0.16666666666666666</v>
      </c>
      <c r="J35" s="784" t="s">
        <v>180</v>
      </c>
      <c r="K35" s="712">
        <v>42736</v>
      </c>
      <c r="L35" s="712">
        <v>43100</v>
      </c>
      <c r="M35" s="664"/>
      <c r="N35" s="664"/>
      <c r="O35" s="664">
        <v>1</v>
      </c>
      <c r="P35" s="664"/>
      <c r="Q35" s="664"/>
      <c r="R35" s="664">
        <v>1</v>
      </c>
      <c r="S35" s="664"/>
      <c r="T35" s="664"/>
      <c r="U35" s="664">
        <v>1</v>
      </c>
      <c r="V35" s="664"/>
      <c r="W35" s="664"/>
      <c r="X35" s="664">
        <v>1</v>
      </c>
      <c r="Y35" s="1775">
        <f>SUM(M35:X35)</f>
        <v>4</v>
      </c>
      <c r="Z35" s="871">
        <v>0</v>
      </c>
      <c r="AA35" s="871"/>
      <c r="AB35" s="1069"/>
      <c r="AC35" s="541"/>
      <c r="AD35" s="79"/>
      <c r="AE35" s="83"/>
      <c r="AF35" s="83"/>
      <c r="AG35" s="78"/>
      <c r="AH35" s="80"/>
      <c r="AI35" s="82"/>
      <c r="AJ35" s="87"/>
      <c r="AK35" s="82"/>
      <c r="AL35" s="82"/>
      <c r="AM35" s="82"/>
      <c r="AN35" s="82"/>
      <c r="AO35" s="123"/>
      <c r="AP35" s="168">
        <v>1</v>
      </c>
      <c r="AQ35" s="168">
        <v>0.25</v>
      </c>
    </row>
    <row r="36" spans="1:43" ht="38.25" customHeight="1" thickBot="1">
      <c r="A36" s="2931"/>
      <c r="B36" s="2931"/>
      <c r="C36" s="2489"/>
      <c r="D36" s="1746" t="s">
        <v>1722</v>
      </c>
      <c r="E36" s="1749" t="s">
        <v>799</v>
      </c>
      <c r="F36" s="800">
        <v>6</v>
      </c>
      <c r="G36" s="1775" t="s">
        <v>815</v>
      </c>
      <c r="H36" s="784" t="s">
        <v>165</v>
      </c>
      <c r="I36" s="795">
        <f t="shared" si="0"/>
        <v>0.16666666666666666</v>
      </c>
      <c r="J36" s="784" t="s">
        <v>1730</v>
      </c>
      <c r="K36" s="712">
        <v>42736</v>
      </c>
      <c r="L36" s="712">
        <v>43100</v>
      </c>
      <c r="M36" s="1503"/>
      <c r="N36" s="1503"/>
      <c r="O36" s="1503">
        <v>2</v>
      </c>
      <c r="P36" s="1503"/>
      <c r="Q36" s="1503"/>
      <c r="R36" s="1503"/>
      <c r="S36" s="1503">
        <v>2</v>
      </c>
      <c r="T36" s="1503"/>
      <c r="U36" s="1503"/>
      <c r="V36" s="1503"/>
      <c r="W36" s="1503"/>
      <c r="X36" s="1503">
        <v>2</v>
      </c>
      <c r="Y36" s="703">
        <f>SUM(M36:X36)</f>
        <v>6</v>
      </c>
      <c r="Z36" s="871">
        <v>0</v>
      </c>
      <c r="AA36" s="871"/>
      <c r="AB36" s="1069"/>
      <c r="AC36" s="541"/>
      <c r="AD36" s="79"/>
      <c r="AE36" s="83"/>
      <c r="AF36" s="83"/>
      <c r="AG36" s="78"/>
      <c r="AH36" s="80"/>
      <c r="AI36" s="82"/>
      <c r="AJ36" s="87"/>
      <c r="AK36" s="82"/>
      <c r="AL36" s="82"/>
      <c r="AM36" s="82"/>
      <c r="AN36" s="82"/>
      <c r="AO36" s="123"/>
      <c r="AP36" s="168">
        <v>1</v>
      </c>
      <c r="AQ36" s="168">
        <v>0.5</v>
      </c>
    </row>
    <row r="37" spans="1:43" ht="13.5" thickBot="1">
      <c r="A37" s="2882" t="s">
        <v>92</v>
      </c>
      <c r="B37" s="2883"/>
      <c r="C37" s="2883"/>
      <c r="D37" s="1785"/>
      <c r="E37" s="1999"/>
      <c r="F37" s="1785"/>
      <c r="G37" s="1785"/>
      <c r="H37" s="2001"/>
      <c r="I37" s="1752">
        <v>1</v>
      </c>
      <c r="J37" s="1785"/>
      <c r="K37" s="1785"/>
      <c r="L37" s="1785"/>
      <c r="M37" s="1785"/>
      <c r="N37" s="1785"/>
      <c r="O37" s="1785"/>
      <c r="P37" s="1785"/>
      <c r="Q37" s="1785"/>
      <c r="R37" s="1785"/>
      <c r="S37" s="1785"/>
      <c r="T37" s="1785"/>
      <c r="U37" s="1785"/>
      <c r="V37" s="1785"/>
      <c r="W37" s="1785"/>
      <c r="X37" s="1785"/>
      <c r="Y37" s="2000">
        <f>SUM(Y31:Y36)</f>
        <v>24</v>
      </c>
      <c r="Z37" s="790">
        <f>SUM(Z31:Z36)</f>
        <v>0</v>
      </c>
      <c r="AA37" s="790"/>
      <c r="AB37" s="928"/>
      <c r="AC37" s="928"/>
      <c r="AD37" s="928"/>
      <c r="AE37" s="928"/>
      <c r="AF37" s="928"/>
      <c r="AG37" s="928"/>
      <c r="AH37" s="928"/>
      <c r="AI37" s="928"/>
      <c r="AJ37" s="928"/>
      <c r="AK37" s="928"/>
      <c r="AL37" s="928"/>
      <c r="AM37" s="928"/>
      <c r="AN37" s="928"/>
      <c r="AO37" s="928"/>
      <c r="AP37" s="2252">
        <f>AVERAGE(AP31:AP36)</f>
        <v>1</v>
      </c>
      <c r="AQ37" s="2252"/>
    </row>
    <row r="38" spans="1:43" ht="61.5" customHeight="1" thickBot="1">
      <c r="A38" s="1296">
        <v>4</v>
      </c>
      <c r="B38" s="1296" t="s">
        <v>112</v>
      </c>
      <c r="C38" s="1295" t="s">
        <v>1729</v>
      </c>
      <c r="D38" s="1746" t="s">
        <v>1721</v>
      </c>
      <c r="E38" s="1749" t="s">
        <v>1725</v>
      </c>
      <c r="F38" s="697">
        <v>2</v>
      </c>
      <c r="G38" s="1775" t="s">
        <v>1731</v>
      </c>
      <c r="H38" s="784" t="s">
        <v>165</v>
      </c>
      <c r="I38" s="704">
        <v>1</v>
      </c>
      <c r="J38" s="1747" t="s">
        <v>1723</v>
      </c>
      <c r="K38" s="1748">
        <v>42736</v>
      </c>
      <c r="L38" s="1748">
        <v>43100</v>
      </c>
      <c r="M38" s="1503"/>
      <c r="N38" s="1503"/>
      <c r="O38" s="1503">
        <v>2</v>
      </c>
      <c r="P38" s="1503"/>
      <c r="Q38" s="1503"/>
      <c r="R38" s="1503"/>
      <c r="S38" s="1503"/>
      <c r="T38" s="1503"/>
      <c r="U38" s="1503"/>
      <c r="V38" s="1503"/>
      <c r="W38" s="1503"/>
      <c r="X38" s="1503"/>
      <c r="Y38" s="703">
        <f>SUM(M38:W38)</f>
        <v>2</v>
      </c>
      <c r="Z38" s="666">
        <v>0</v>
      </c>
      <c r="AA38" s="666"/>
      <c r="AB38" s="1069"/>
      <c r="AC38" s="541"/>
      <c r="AD38" s="79"/>
      <c r="AE38" s="83"/>
      <c r="AF38" s="83"/>
      <c r="AG38" s="78"/>
      <c r="AH38" s="80"/>
      <c r="AI38" s="82"/>
      <c r="AJ38" s="87"/>
      <c r="AK38" s="82"/>
      <c r="AL38" s="82"/>
      <c r="AM38" s="82"/>
      <c r="AN38" s="82"/>
      <c r="AO38" s="123"/>
      <c r="AP38" s="168">
        <v>1</v>
      </c>
      <c r="AQ38" s="168">
        <v>1</v>
      </c>
    </row>
    <row r="39" spans="1:43" ht="18.75" customHeight="1" thickBot="1">
      <c r="A39" s="2882" t="s">
        <v>92</v>
      </c>
      <c r="B39" s="2883"/>
      <c r="C39" s="2883"/>
      <c r="D39" s="1351"/>
      <c r="E39" s="1351"/>
      <c r="F39" s="1351"/>
      <c r="G39" s="1351"/>
      <c r="H39" s="1351"/>
      <c r="I39" s="1362">
        <v>1</v>
      </c>
      <c r="J39" s="1351"/>
      <c r="K39" s="1351"/>
      <c r="L39" s="1351"/>
      <c r="M39" s="1351"/>
      <c r="N39" s="1351"/>
      <c r="O39" s="1351"/>
      <c r="P39" s="1351"/>
      <c r="Q39" s="1351"/>
      <c r="R39" s="1351"/>
      <c r="S39" s="1351"/>
      <c r="T39" s="1351"/>
      <c r="U39" s="1351"/>
      <c r="V39" s="1351"/>
      <c r="W39" s="1351"/>
      <c r="X39" s="1351"/>
      <c r="Y39" s="1363"/>
      <c r="Z39" s="1354">
        <v>0</v>
      </c>
      <c r="AA39" s="1354"/>
      <c r="AB39" s="1364"/>
      <c r="AC39" s="541"/>
      <c r="AD39" s="79"/>
      <c r="AE39" s="83"/>
      <c r="AF39" s="83"/>
      <c r="AG39" s="78"/>
      <c r="AH39" s="80"/>
      <c r="AI39" s="82"/>
      <c r="AJ39" s="87"/>
      <c r="AK39" s="82"/>
      <c r="AL39" s="82"/>
      <c r="AM39" s="82"/>
      <c r="AN39" s="82"/>
      <c r="AO39" s="123"/>
      <c r="AP39" s="2232">
        <f>AVERAGE(AP38)</f>
        <v>1</v>
      </c>
      <c r="AQ39" s="2247"/>
    </row>
    <row r="40" spans="1:43" ht="18.75" customHeight="1" thickBot="1">
      <c r="A40" s="2873" t="s">
        <v>102</v>
      </c>
      <c r="B40" s="2874"/>
      <c r="C40" s="2874"/>
      <c r="D40" s="1356"/>
      <c r="E40" s="1357"/>
      <c r="F40" s="1356"/>
      <c r="G40" s="1356"/>
      <c r="H40" s="1356"/>
      <c r="I40" s="1365"/>
      <c r="J40" s="1356"/>
      <c r="K40" s="1356"/>
      <c r="L40" s="1356"/>
      <c r="M40" s="1356"/>
      <c r="N40" s="1356"/>
      <c r="O40" s="1356"/>
      <c r="P40" s="1356"/>
      <c r="Q40" s="1356"/>
      <c r="R40" s="1356"/>
      <c r="S40" s="1356"/>
      <c r="T40" s="1356"/>
      <c r="U40" s="1356"/>
      <c r="V40" s="1356"/>
      <c r="W40" s="1356"/>
      <c r="X40" s="1356"/>
      <c r="Y40" s="1366"/>
      <c r="Z40" s="1367">
        <f>Z39+Z37+Z30</f>
        <v>0</v>
      </c>
      <c r="AA40" s="1359"/>
      <c r="AB40" s="1368"/>
      <c r="AC40" s="541"/>
      <c r="AD40" s="79"/>
      <c r="AE40" s="83"/>
      <c r="AF40" s="83"/>
      <c r="AG40" s="78"/>
      <c r="AH40" s="80"/>
      <c r="AI40" s="82"/>
      <c r="AJ40" s="87"/>
      <c r="AK40" s="82"/>
      <c r="AL40" s="82"/>
      <c r="AM40" s="82"/>
      <c r="AN40" s="82"/>
      <c r="AO40" s="123"/>
      <c r="AP40" s="2253">
        <f>AVERAGE(AP39,AP19)</f>
        <v>1</v>
      </c>
      <c r="AQ40" s="2248"/>
    </row>
    <row r="41" spans="1:43" ht="18.75" customHeight="1" thickBot="1">
      <c r="A41" s="1369"/>
      <c r="B41" s="1370"/>
      <c r="C41" s="1371"/>
      <c r="D41" s="1371"/>
      <c r="E41" s="1371"/>
      <c r="F41" s="1372"/>
      <c r="G41" s="1371"/>
      <c r="H41" s="1371"/>
      <c r="I41" s="1373"/>
      <c r="J41" s="1371"/>
      <c r="K41" s="1374"/>
      <c r="L41" s="1374"/>
      <c r="M41" s="1371"/>
      <c r="N41" s="1371"/>
      <c r="O41" s="1371"/>
      <c r="P41" s="1371"/>
      <c r="Q41" s="1371"/>
      <c r="R41" s="1371"/>
      <c r="S41" s="1371"/>
      <c r="T41" s="1371"/>
      <c r="U41" s="1371"/>
      <c r="V41" s="1371"/>
      <c r="W41" s="1371"/>
      <c r="X41" s="1371"/>
      <c r="Y41" s="1375"/>
      <c r="Z41" s="1376">
        <f>Z40+Z19</f>
        <v>0</v>
      </c>
      <c r="AA41" s="1376"/>
      <c r="AB41" s="1377"/>
      <c r="AC41" s="1377"/>
      <c r="AD41" s="1377"/>
      <c r="AE41" s="1377"/>
      <c r="AF41" s="1377"/>
      <c r="AG41" s="1377"/>
      <c r="AH41" s="1377"/>
      <c r="AI41" s="1377"/>
      <c r="AJ41" s="1377"/>
      <c r="AK41" s="1377"/>
      <c r="AL41" s="1377"/>
      <c r="AM41" s="1377"/>
      <c r="AN41" s="1377"/>
      <c r="AO41" s="1377"/>
      <c r="AP41" s="2255">
        <f>AVERAGE(AP40,AP19)</f>
        <v>1</v>
      </c>
      <c r="AQ41" s="2255">
        <f>AVERAGE(AQ16:AQ38)</f>
        <v>0.42000566723339</v>
      </c>
    </row>
  </sheetData>
  <sheetProtection/>
  <mergeCells count="35">
    <mergeCell ref="E21:AB21"/>
    <mergeCell ref="A40:C40"/>
    <mergeCell ref="A30:C30"/>
    <mergeCell ref="A31:A36"/>
    <mergeCell ref="B31:B36"/>
    <mergeCell ref="C31:C32"/>
    <mergeCell ref="C33:C36"/>
    <mergeCell ref="A37:C37"/>
    <mergeCell ref="A16:A17"/>
    <mergeCell ref="B16:B17"/>
    <mergeCell ref="AK16:AK19"/>
    <mergeCell ref="A18:C18"/>
    <mergeCell ref="A19:C19"/>
    <mergeCell ref="A39:C39"/>
    <mergeCell ref="A24:A29"/>
    <mergeCell ref="B24:B29"/>
    <mergeCell ref="C27:C29"/>
    <mergeCell ref="A21:C21"/>
    <mergeCell ref="A9:AB9"/>
    <mergeCell ref="AC11:AO11"/>
    <mergeCell ref="A13:C13"/>
    <mergeCell ref="E13:AB13"/>
    <mergeCell ref="AC13:AO13"/>
    <mergeCell ref="A11:C11"/>
    <mergeCell ref="E11:AB11"/>
    <mergeCell ref="A1:C4"/>
    <mergeCell ref="AA1:AA4"/>
    <mergeCell ref="D1:Y2"/>
    <mergeCell ref="D3:Y4"/>
    <mergeCell ref="A5:AB5"/>
    <mergeCell ref="AB1:AP4"/>
    <mergeCell ref="AC5:AO9"/>
    <mergeCell ref="A6:AB6"/>
    <mergeCell ref="A7:AB7"/>
    <mergeCell ref="A8:AB8"/>
  </mergeCells>
  <printOptions/>
  <pageMargins left="0.7" right="0.7" top="0.75" bottom="0.75" header="0.3" footer="0.3"/>
  <pageSetup horizontalDpi="600" verticalDpi="600" orientation="landscape" scale="26" r:id="rId2"/>
  <drawing r:id="rId1"/>
</worksheet>
</file>

<file path=xl/worksheets/sheet12.xml><?xml version="1.0" encoding="utf-8"?>
<worksheet xmlns="http://schemas.openxmlformats.org/spreadsheetml/2006/main" xmlns:r="http://schemas.openxmlformats.org/officeDocument/2006/relationships">
  <sheetPr>
    <tabColor rgb="FF00B050"/>
  </sheetPr>
  <dimension ref="A1:BG52"/>
  <sheetViews>
    <sheetView view="pageBreakPreview" zoomScale="70" zoomScaleNormal="40" zoomScaleSheetLayoutView="70" zoomScalePageLayoutView="80" workbookViewId="0" topLeftCell="A1">
      <pane xSplit="4" topLeftCell="J1" activePane="topRight" state="frozen"/>
      <selection pane="topLeft" activeCell="A10" sqref="A10"/>
      <selection pane="topRight" activeCell="AP15" sqref="AP15:AQ15"/>
    </sheetView>
  </sheetViews>
  <sheetFormatPr defaultColWidth="11.421875" defaultRowHeight="15"/>
  <cols>
    <col min="1" max="1" width="6.421875" style="10" customWidth="1"/>
    <col min="2" max="2" width="18.28125" style="50" customWidth="1"/>
    <col min="3" max="3" width="37.28125" style="10" customWidth="1"/>
    <col min="4" max="4" width="34.57421875" style="10" customWidth="1"/>
    <col min="5" max="5" width="19.00390625" style="10" customWidth="1"/>
    <col min="6" max="6" width="12.7109375" style="10" customWidth="1"/>
    <col min="7" max="7" width="22.00390625" style="10" customWidth="1"/>
    <col min="8" max="8" width="24.421875" style="20" customWidth="1"/>
    <col min="9" max="9" width="19.28125" style="10" customWidth="1"/>
    <col min="10" max="10" width="33.7109375" style="10" customWidth="1"/>
    <col min="11" max="11" width="14.421875" style="10" customWidth="1"/>
    <col min="12" max="12" width="13.7109375" style="10" customWidth="1"/>
    <col min="13" max="13" width="6.140625" style="10" customWidth="1"/>
    <col min="14" max="14" width="7.28125" style="10" customWidth="1"/>
    <col min="15" max="15" width="8.28125" style="10" customWidth="1"/>
    <col min="16" max="16" width="7.7109375" style="10" customWidth="1"/>
    <col min="17" max="17" width="8.140625" style="10" customWidth="1"/>
    <col min="18" max="18" width="6.28125" style="10" customWidth="1"/>
    <col min="19" max="20" width="6.8515625" style="10" customWidth="1"/>
    <col min="21" max="21" width="6.421875" style="10" customWidth="1"/>
    <col min="22" max="22" width="7.421875" style="10" customWidth="1"/>
    <col min="23" max="23" width="5.7109375" style="10" customWidth="1"/>
    <col min="24" max="24" width="7.140625" style="10" customWidth="1"/>
    <col min="25" max="25" width="16.28125" style="49" customWidth="1"/>
    <col min="26" max="26" width="26.00390625" style="10" hidden="1" customWidth="1"/>
    <col min="27" max="27" width="29.00390625" style="10" hidden="1" customWidth="1"/>
    <col min="28" max="28" width="22.140625" style="10" hidden="1" customWidth="1"/>
    <col min="29" max="41" width="0" style="10" hidden="1" customWidth="1"/>
    <col min="42" max="42" width="23.28125" style="1602" customWidth="1"/>
    <col min="43" max="43" width="20.140625" style="10" customWidth="1"/>
    <col min="44" max="16384" width="11.421875" style="10" customWidth="1"/>
  </cols>
  <sheetData>
    <row r="1" spans="1:42" ht="15" customHeight="1">
      <c r="A1" s="2951"/>
      <c r="B1" s="2952"/>
      <c r="C1" s="2953"/>
      <c r="D1" s="2969" t="s">
        <v>1552</v>
      </c>
      <c r="E1" s="2970"/>
      <c r="F1" s="2970"/>
      <c r="G1" s="2970"/>
      <c r="H1" s="2970"/>
      <c r="I1" s="2970"/>
      <c r="J1" s="2970"/>
      <c r="K1" s="2970"/>
      <c r="L1" s="2970"/>
      <c r="M1" s="2970"/>
      <c r="N1" s="2970"/>
      <c r="O1" s="2970"/>
      <c r="P1" s="2970"/>
      <c r="Q1" s="2970"/>
      <c r="R1" s="2970"/>
      <c r="S1" s="2970"/>
      <c r="T1" s="2970"/>
      <c r="U1" s="2970"/>
      <c r="V1" s="2970"/>
      <c r="W1" s="2970"/>
      <c r="X1" s="2970"/>
      <c r="Y1" s="2971"/>
      <c r="Z1" s="1395"/>
      <c r="AA1" s="2709" t="s">
        <v>1562</v>
      </c>
      <c r="AB1" s="2849" t="s">
        <v>1563</v>
      </c>
      <c r="AC1" s="893"/>
      <c r="AD1" s="893"/>
      <c r="AE1" s="893"/>
      <c r="AF1" s="893"/>
      <c r="AG1" s="893"/>
      <c r="AH1" s="893"/>
      <c r="AI1" s="893"/>
      <c r="AJ1" s="894"/>
      <c r="AK1" s="2960" t="s">
        <v>1</v>
      </c>
      <c r="AL1" s="2961"/>
      <c r="AM1" s="2961"/>
      <c r="AN1" s="2961" t="s">
        <v>2</v>
      </c>
      <c r="AO1" s="2966"/>
      <c r="AP1" s="1586"/>
    </row>
    <row r="2" spans="1:42" ht="15.75" customHeight="1" thickBot="1">
      <c r="A2" s="2954"/>
      <c r="B2" s="2955"/>
      <c r="C2" s="2956"/>
      <c r="D2" s="2972"/>
      <c r="E2" s="2973"/>
      <c r="F2" s="2973"/>
      <c r="G2" s="2973"/>
      <c r="H2" s="2973"/>
      <c r="I2" s="2973"/>
      <c r="J2" s="2973"/>
      <c r="K2" s="2973"/>
      <c r="L2" s="2973"/>
      <c r="M2" s="2973"/>
      <c r="N2" s="2973"/>
      <c r="O2" s="2973"/>
      <c r="P2" s="2973"/>
      <c r="Q2" s="2973"/>
      <c r="R2" s="2973"/>
      <c r="S2" s="2973"/>
      <c r="T2" s="2973"/>
      <c r="U2" s="2973"/>
      <c r="V2" s="2973"/>
      <c r="W2" s="2973"/>
      <c r="X2" s="2973"/>
      <c r="Y2" s="2974"/>
      <c r="Z2" s="1396"/>
      <c r="AA2" s="2710"/>
      <c r="AB2" s="2710"/>
      <c r="AC2" s="895"/>
      <c r="AD2" s="895"/>
      <c r="AE2" s="895"/>
      <c r="AF2" s="895"/>
      <c r="AG2" s="895"/>
      <c r="AH2" s="895"/>
      <c r="AI2" s="895"/>
      <c r="AJ2" s="896"/>
      <c r="AK2" s="2962"/>
      <c r="AL2" s="2963"/>
      <c r="AM2" s="2963"/>
      <c r="AN2" s="2963"/>
      <c r="AO2" s="2967"/>
      <c r="AP2" s="1586"/>
    </row>
    <row r="3" spans="1:42" ht="15" customHeight="1">
      <c r="A3" s="2954"/>
      <c r="B3" s="2955"/>
      <c r="C3" s="2956"/>
      <c r="D3" s="2969" t="s">
        <v>1554</v>
      </c>
      <c r="E3" s="2970"/>
      <c r="F3" s="2970"/>
      <c r="G3" s="2970"/>
      <c r="H3" s="2970"/>
      <c r="I3" s="2970"/>
      <c r="J3" s="2970"/>
      <c r="K3" s="2970"/>
      <c r="L3" s="2970"/>
      <c r="M3" s="2970"/>
      <c r="N3" s="2970"/>
      <c r="O3" s="2970"/>
      <c r="P3" s="2970"/>
      <c r="Q3" s="2970"/>
      <c r="R3" s="2970"/>
      <c r="S3" s="2970"/>
      <c r="T3" s="2970"/>
      <c r="U3" s="2970"/>
      <c r="V3" s="2970"/>
      <c r="W3" s="2970"/>
      <c r="X3" s="2970"/>
      <c r="Y3" s="2971"/>
      <c r="Z3" s="1395"/>
      <c r="AA3" s="2710"/>
      <c r="AB3" s="2710"/>
      <c r="AC3" s="893"/>
      <c r="AD3" s="893"/>
      <c r="AE3" s="893"/>
      <c r="AF3" s="893"/>
      <c r="AG3" s="893"/>
      <c r="AH3" s="893"/>
      <c r="AI3" s="893"/>
      <c r="AJ3" s="894"/>
      <c r="AK3" s="2962"/>
      <c r="AL3" s="2963"/>
      <c r="AM3" s="2963"/>
      <c r="AN3" s="2963"/>
      <c r="AO3" s="2967"/>
      <c r="AP3" s="1586"/>
    </row>
    <row r="4" spans="1:42" ht="15.75" customHeight="1" thickBot="1">
      <c r="A4" s="2957"/>
      <c r="B4" s="2958"/>
      <c r="C4" s="2959"/>
      <c r="D4" s="2972"/>
      <c r="E4" s="2973"/>
      <c r="F4" s="2973"/>
      <c r="G4" s="2973"/>
      <c r="H4" s="2973"/>
      <c r="I4" s="2973"/>
      <c r="J4" s="2973"/>
      <c r="K4" s="2973"/>
      <c r="L4" s="2973"/>
      <c r="M4" s="2973"/>
      <c r="N4" s="2973"/>
      <c r="O4" s="2973"/>
      <c r="P4" s="2973"/>
      <c r="Q4" s="2973"/>
      <c r="R4" s="2973"/>
      <c r="S4" s="2973"/>
      <c r="T4" s="2973"/>
      <c r="U4" s="2973"/>
      <c r="V4" s="2973"/>
      <c r="W4" s="2973"/>
      <c r="X4" s="2973"/>
      <c r="Y4" s="2974"/>
      <c r="Z4" s="1396"/>
      <c r="AA4" s="2711"/>
      <c r="AB4" s="2711"/>
      <c r="AC4" s="895"/>
      <c r="AD4" s="895"/>
      <c r="AE4" s="895"/>
      <c r="AF4" s="895"/>
      <c r="AG4" s="895"/>
      <c r="AH4" s="895"/>
      <c r="AI4" s="895"/>
      <c r="AJ4" s="896"/>
      <c r="AK4" s="2964"/>
      <c r="AL4" s="2965"/>
      <c r="AM4" s="2965"/>
      <c r="AN4" s="2965"/>
      <c r="AO4" s="2968"/>
      <c r="AP4" s="1586"/>
    </row>
    <row r="5" spans="1:42" ht="20.25" customHeight="1">
      <c r="A5" s="2937" t="s">
        <v>4</v>
      </c>
      <c r="B5" s="2938"/>
      <c r="C5" s="2938"/>
      <c r="D5" s="2939"/>
      <c r="E5" s="2939"/>
      <c r="F5" s="2939"/>
      <c r="G5" s="2939"/>
      <c r="H5" s="2939"/>
      <c r="I5" s="2939"/>
      <c r="J5" s="2939"/>
      <c r="K5" s="2939"/>
      <c r="L5" s="2939"/>
      <c r="M5" s="2939"/>
      <c r="N5" s="2939"/>
      <c r="O5" s="2939"/>
      <c r="P5" s="2939"/>
      <c r="Q5" s="2939"/>
      <c r="R5" s="2939"/>
      <c r="S5" s="2939"/>
      <c r="T5" s="2939"/>
      <c r="U5" s="2939"/>
      <c r="V5" s="2939"/>
      <c r="W5" s="2939"/>
      <c r="X5" s="2939"/>
      <c r="Y5" s="2939"/>
      <c r="Z5" s="2939"/>
      <c r="AA5" s="2939"/>
      <c r="AB5" s="2940"/>
      <c r="AC5" s="2941" t="s">
        <v>5</v>
      </c>
      <c r="AD5" s="2941"/>
      <c r="AE5" s="2941"/>
      <c r="AF5" s="2941"/>
      <c r="AG5" s="2941"/>
      <c r="AH5" s="2941"/>
      <c r="AI5" s="2941"/>
      <c r="AJ5" s="2941"/>
      <c r="AK5" s="2942"/>
      <c r="AL5" s="2942"/>
      <c r="AM5" s="2942"/>
      <c r="AN5" s="2942"/>
      <c r="AO5" s="2943"/>
      <c r="AP5" s="1587"/>
    </row>
    <row r="6" spans="1:42" ht="15.75" customHeight="1">
      <c r="A6" s="2947" t="s">
        <v>6</v>
      </c>
      <c r="B6" s="2939"/>
      <c r="C6" s="2939"/>
      <c r="D6" s="2939"/>
      <c r="E6" s="2939"/>
      <c r="F6" s="2939"/>
      <c r="G6" s="2939"/>
      <c r="H6" s="2939"/>
      <c r="I6" s="2939"/>
      <c r="J6" s="2939"/>
      <c r="K6" s="2939"/>
      <c r="L6" s="2939"/>
      <c r="M6" s="2939"/>
      <c r="N6" s="2939"/>
      <c r="O6" s="2939"/>
      <c r="P6" s="2939"/>
      <c r="Q6" s="2939"/>
      <c r="R6" s="2939"/>
      <c r="S6" s="2939"/>
      <c r="T6" s="2939"/>
      <c r="U6" s="2939"/>
      <c r="V6" s="2939"/>
      <c r="W6" s="2939"/>
      <c r="X6" s="2939"/>
      <c r="Y6" s="2939"/>
      <c r="Z6" s="2939"/>
      <c r="AA6" s="2939"/>
      <c r="AB6" s="2940"/>
      <c r="AC6" s="2941"/>
      <c r="AD6" s="2941"/>
      <c r="AE6" s="2941"/>
      <c r="AF6" s="2941"/>
      <c r="AG6" s="2941"/>
      <c r="AH6" s="2941"/>
      <c r="AI6" s="2941"/>
      <c r="AJ6" s="2941"/>
      <c r="AK6" s="2941"/>
      <c r="AL6" s="2941"/>
      <c r="AM6" s="2941"/>
      <c r="AN6" s="2941"/>
      <c r="AO6" s="2944"/>
      <c r="AP6" s="1587"/>
    </row>
    <row r="7" spans="1:42" ht="15.75" customHeight="1">
      <c r="A7" s="2947"/>
      <c r="B7" s="2939"/>
      <c r="C7" s="2939"/>
      <c r="D7" s="2939"/>
      <c r="E7" s="2939"/>
      <c r="F7" s="2939"/>
      <c r="G7" s="2939"/>
      <c r="H7" s="2939"/>
      <c r="I7" s="2939"/>
      <c r="J7" s="2939"/>
      <c r="K7" s="2939"/>
      <c r="L7" s="2939"/>
      <c r="M7" s="2939"/>
      <c r="N7" s="2939"/>
      <c r="O7" s="2939"/>
      <c r="P7" s="2939"/>
      <c r="Q7" s="2939"/>
      <c r="R7" s="2939"/>
      <c r="S7" s="2939"/>
      <c r="T7" s="2939"/>
      <c r="U7" s="2939"/>
      <c r="V7" s="2939"/>
      <c r="W7" s="2939"/>
      <c r="X7" s="2939"/>
      <c r="Y7" s="2939"/>
      <c r="Z7" s="2939"/>
      <c r="AA7" s="2939"/>
      <c r="AB7" s="2940"/>
      <c r="AC7" s="2941"/>
      <c r="AD7" s="2941"/>
      <c r="AE7" s="2941"/>
      <c r="AF7" s="2941"/>
      <c r="AG7" s="2941"/>
      <c r="AH7" s="2941"/>
      <c r="AI7" s="2941"/>
      <c r="AJ7" s="2941"/>
      <c r="AK7" s="2941"/>
      <c r="AL7" s="2941"/>
      <c r="AM7" s="2941"/>
      <c r="AN7" s="2941"/>
      <c r="AO7" s="2944"/>
      <c r="AP7" s="1587"/>
    </row>
    <row r="8" spans="1:42" ht="15.75" customHeight="1">
      <c r="A8" s="2947" t="s">
        <v>7</v>
      </c>
      <c r="B8" s="2939"/>
      <c r="C8" s="2939"/>
      <c r="D8" s="2939"/>
      <c r="E8" s="2939"/>
      <c r="F8" s="2939"/>
      <c r="G8" s="2939"/>
      <c r="H8" s="2939"/>
      <c r="I8" s="2939"/>
      <c r="J8" s="2939"/>
      <c r="K8" s="2939"/>
      <c r="L8" s="2939"/>
      <c r="M8" s="2939"/>
      <c r="N8" s="2939"/>
      <c r="O8" s="2939"/>
      <c r="P8" s="2939"/>
      <c r="Q8" s="2939"/>
      <c r="R8" s="2939"/>
      <c r="S8" s="2939"/>
      <c r="T8" s="2939"/>
      <c r="U8" s="2939"/>
      <c r="V8" s="2939"/>
      <c r="W8" s="2939"/>
      <c r="X8" s="2939"/>
      <c r="Y8" s="2939"/>
      <c r="Z8" s="2939"/>
      <c r="AA8" s="2939"/>
      <c r="AB8" s="2940"/>
      <c r="AC8" s="2941"/>
      <c r="AD8" s="2941"/>
      <c r="AE8" s="2941"/>
      <c r="AF8" s="2941"/>
      <c r="AG8" s="2941"/>
      <c r="AH8" s="2941"/>
      <c r="AI8" s="2941"/>
      <c r="AJ8" s="2941"/>
      <c r="AK8" s="2941"/>
      <c r="AL8" s="2941"/>
      <c r="AM8" s="2941"/>
      <c r="AN8" s="2941"/>
      <c r="AO8" s="2944"/>
      <c r="AP8" s="1587"/>
    </row>
    <row r="9" spans="1:42" ht="21" thickBot="1">
      <c r="A9" s="2948" t="s">
        <v>1564</v>
      </c>
      <c r="B9" s="2949"/>
      <c r="C9" s="2949"/>
      <c r="D9" s="2949"/>
      <c r="E9" s="2949"/>
      <c r="F9" s="2949"/>
      <c r="G9" s="2949"/>
      <c r="H9" s="2949"/>
      <c r="I9" s="2949"/>
      <c r="J9" s="2949"/>
      <c r="K9" s="2949"/>
      <c r="L9" s="2949"/>
      <c r="M9" s="2949"/>
      <c r="N9" s="2949"/>
      <c r="O9" s="2949"/>
      <c r="P9" s="2949"/>
      <c r="Q9" s="2949"/>
      <c r="R9" s="2949"/>
      <c r="S9" s="2949"/>
      <c r="T9" s="2949"/>
      <c r="U9" s="2949"/>
      <c r="V9" s="2949"/>
      <c r="W9" s="2949"/>
      <c r="X9" s="2949"/>
      <c r="Y9" s="2949"/>
      <c r="Z9" s="2949"/>
      <c r="AA9" s="2949"/>
      <c r="AB9" s="2950"/>
      <c r="AC9" s="2945"/>
      <c r="AD9" s="2945"/>
      <c r="AE9" s="2945"/>
      <c r="AF9" s="2945"/>
      <c r="AG9" s="2945"/>
      <c r="AH9" s="2945"/>
      <c r="AI9" s="2945"/>
      <c r="AJ9" s="2945"/>
      <c r="AK9" s="2945"/>
      <c r="AL9" s="2945"/>
      <c r="AM9" s="2945"/>
      <c r="AN9" s="2945"/>
      <c r="AO9" s="2946"/>
      <c r="AP9" s="1587"/>
    </row>
    <row r="10" spans="1:42" ht="3.75" customHeight="1" thickBot="1">
      <c r="A10" s="11"/>
      <c r="B10" s="12"/>
      <c r="C10" s="13"/>
      <c r="D10" s="13"/>
      <c r="E10" s="13"/>
      <c r="F10" s="14"/>
      <c r="G10" s="13"/>
      <c r="H10" s="13"/>
      <c r="I10" s="15"/>
      <c r="J10" s="13"/>
      <c r="K10" s="16"/>
      <c r="L10" s="16"/>
      <c r="M10" s="13"/>
      <c r="N10" s="13"/>
      <c r="O10" s="13"/>
      <c r="P10" s="13"/>
      <c r="Q10" s="13"/>
      <c r="R10" s="13"/>
      <c r="S10" s="13"/>
      <c r="T10" s="13"/>
      <c r="U10" s="13"/>
      <c r="V10" s="13"/>
      <c r="W10" s="13"/>
      <c r="X10" s="13"/>
      <c r="Y10" s="17"/>
      <c r="Z10" s="18"/>
      <c r="AA10" s="18"/>
      <c r="AB10" s="19"/>
      <c r="AC10" s="1"/>
      <c r="AD10" s="1"/>
      <c r="AE10" s="1"/>
      <c r="AF10" s="1"/>
      <c r="AG10" s="1"/>
      <c r="AH10" s="1"/>
      <c r="AI10" s="1"/>
      <c r="AJ10" s="1"/>
      <c r="AK10" s="1"/>
      <c r="AL10" s="1"/>
      <c r="AM10" s="1"/>
      <c r="AN10" s="1"/>
      <c r="AO10" s="2"/>
      <c r="AP10" s="1588"/>
    </row>
    <row r="11" spans="1:42" s="20" customFormat="1" ht="17.25" thickBot="1">
      <c r="A11" s="2975" t="s">
        <v>8</v>
      </c>
      <c r="B11" s="2975"/>
      <c r="C11" s="2975"/>
      <c r="D11" s="194"/>
      <c r="E11" s="2976" t="s">
        <v>318</v>
      </c>
      <c r="F11" s="2977"/>
      <c r="G11" s="2977"/>
      <c r="H11" s="2977"/>
      <c r="I11" s="2977"/>
      <c r="J11" s="2977"/>
      <c r="K11" s="2977"/>
      <c r="L11" s="2977"/>
      <c r="M11" s="2977"/>
      <c r="N11" s="2977"/>
      <c r="O11" s="2977"/>
      <c r="P11" s="2977"/>
      <c r="Q11" s="2977"/>
      <c r="R11" s="2977"/>
      <c r="S11" s="2977"/>
      <c r="T11" s="2977"/>
      <c r="U11" s="2977"/>
      <c r="V11" s="2977"/>
      <c r="W11" s="2977"/>
      <c r="X11" s="2977"/>
      <c r="Y11" s="2977"/>
      <c r="Z11" s="2977"/>
      <c r="AA11" s="2977"/>
      <c r="AB11" s="2978"/>
      <c r="AC11" s="2979"/>
      <c r="AD11" s="2979"/>
      <c r="AE11" s="2979"/>
      <c r="AF11" s="2979"/>
      <c r="AG11" s="2979"/>
      <c r="AH11" s="2979"/>
      <c r="AI11" s="2979"/>
      <c r="AJ11" s="2979"/>
      <c r="AK11" s="2979"/>
      <c r="AL11" s="2979"/>
      <c r="AM11" s="2979"/>
      <c r="AN11" s="2979"/>
      <c r="AO11" s="2980"/>
      <c r="AP11" s="1589"/>
    </row>
    <row r="12" spans="1:42" s="13" customFormat="1" ht="5.25" customHeight="1" thickBot="1">
      <c r="A12" s="11"/>
      <c r="B12" s="12"/>
      <c r="F12" s="14"/>
      <c r="I12" s="15"/>
      <c r="K12" s="16"/>
      <c r="L12" s="16"/>
      <c r="Y12" s="17"/>
      <c r="Z12" s="18"/>
      <c r="AA12" s="18"/>
      <c r="AB12" s="19"/>
      <c r="AC12" s="1"/>
      <c r="AD12" s="1"/>
      <c r="AE12" s="1"/>
      <c r="AF12" s="1"/>
      <c r="AG12" s="1"/>
      <c r="AH12" s="1"/>
      <c r="AI12" s="1"/>
      <c r="AJ12" s="1"/>
      <c r="AK12" s="1"/>
      <c r="AL12" s="1"/>
      <c r="AM12" s="1"/>
      <c r="AN12" s="1"/>
      <c r="AO12" s="2"/>
      <c r="AP12" s="1588"/>
    </row>
    <row r="13" spans="1:42" s="21" customFormat="1" ht="17.25" thickBot="1">
      <c r="A13" s="2932" t="s">
        <v>10</v>
      </c>
      <c r="B13" s="2933"/>
      <c r="C13" s="2933"/>
      <c r="D13" s="195"/>
      <c r="E13" s="2934" t="s">
        <v>103</v>
      </c>
      <c r="F13" s="2935"/>
      <c r="G13" s="2935"/>
      <c r="H13" s="2935"/>
      <c r="I13" s="2935"/>
      <c r="J13" s="2935"/>
      <c r="K13" s="2935"/>
      <c r="L13" s="2935"/>
      <c r="M13" s="2935"/>
      <c r="N13" s="2935"/>
      <c r="O13" s="2935"/>
      <c r="P13" s="2935"/>
      <c r="Q13" s="2935"/>
      <c r="R13" s="2935"/>
      <c r="S13" s="2935"/>
      <c r="T13" s="2935"/>
      <c r="U13" s="2935"/>
      <c r="V13" s="2935"/>
      <c r="W13" s="2935"/>
      <c r="X13" s="2935"/>
      <c r="Y13" s="2935"/>
      <c r="Z13" s="2935"/>
      <c r="AA13" s="2935"/>
      <c r="AB13" s="2936"/>
      <c r="AC13" s="2981"/>
      <c r="AD13" s="2981"/>
      <c r="AE13" s="2981"/>
      <c r="AF13" s="2981"/>
      <c r="AG13" s="2981"/>
      <c r="AH13" s="2981"/>
      <c r="AI13" s="2981"/>
      <c r="AJ13" s="2981"/>
      <c r="AK13" s="2981"/>
      <c r="AL13" s="2981"/>
      <c r="AM13" s="2981"/>
      <c r="AN13" s="2981"/>
      <c r="AO13" s="2982"/>
      <c r="AP13" s="1590"/>
    </row>
    <row r="14" spans="1:42" s="13" customFormat="1" ht="7.5" customHeight="1" thickBot="1">
      <c r="A14" s="11"/>
      <c r="B14" s="12"/>
      <c r="F14" s="14"/>
      <c r="I14" s="15"/>
      <c r="K14" s="16"/>
      <c r="L14" s="16"/>
      <c r="Y14" s="17"/>
      <c r="Z14" s="18"/>
      <c r="AA14" s="18"/>
      <c r="AB14" s="19"/>
      <c r="AC14" s="1"/>
      <c r="AD14" s="1"/>
      <c r="AE14" s="1"/>
      <c r="AF14" s="1"/>
      <c r="AG14" s="1"/>
      <c r="AH14" s="1"/>
      <c r="AI14" s="1"/>
      <c r="AJ14" s="1"/>
      <c r="AK14" s="1"/>
      <c r="AL14" s="1"/>
      <c r="AM14" s="1"/>
      <c r="AN14" s="1"/>
      <c r="AO14" s="2"/>
      <c r="AP14" s="1588"/>
    </row>
    <row r="15" spans="1:59" s="20" customFormat="1" ht="64.5" thickBot="1">
      <c r="A15" s="1060" t="s">
        <v>12</v>
      </c>
      <c r="B15" s="1100" t="s">
        <v>13</v>
      </c>
      <c r="C15" s="1060" t="s">
        <v>14</v>
      </c>
      <c r="D15" s="1378" t="s">
        <v>15</v>
      </c>
      <c r="E15" s="1379" t="s">
        <v>16</v>
      </c>
      <c r="F15" s="1102" t="s">
        <v>17</v>
      </c>
      <c r="G15" s="1103" t="s">
        <v>18</v>
      </c>
      <c r="H15" s="1062" t="s">
        <v>19</v>
      </c>
      <c r="I15" s="1380" t="s">
        <v>20</v>
      </c>
      <c r="J15" s="1103" t="s">
        <v>105</v>
      </c>
      <c r="K15" s="1103" t="s">
        <v>22</v>
      </c>
      <c r="L15" s="1103" t="s">
        <v>23</v>
      </c>
      <c r="M15" s="1105" t="s">
        <v>24</v>
      </c>
      <c r="N15" s="1105" t="s">
        <v>25</v>
      </c>
      <c r="O15" s="1105" t="s">
        <v>26</v>
      </c>
      <c r="P15" s="1105" t="s">
        <v>27</v>
      </c>
      <c r="Q15" s="1105" t="s">
        <v>28</v>
      </c>
      <c r="R15" s="1105" t="s">
        <v>29</v>
      </c>
      <c r="S15" s="1105" t="s">
        <v>30</v>
      </c>
      <c r="T15" s="1105" t="s">
        <v>31</v>
      </c>
      <c r="U15" s="1105" t="s">
        <v>32</v>
      </c>
      <c r="V15" s="1105" t="s">
        <v>33</v>
      </c>
      <c r="W15" s="1105" t="s">
        <v>34</v>
      </c>
      <c r="X15" s="1105" t="s">
        <v>35</v>
      </c>
      <c r="Y15" s="1381" t="s">
        <v>36</v>
      </c>
      <c r="Z15" s="1103" t="s">
        <v>337</v>
      </c>
      <c r="AA15" s="1382" t="s">
        <v>1551</v>
      </c>
      <c r="AB15" s="1062" t="s">
        <v>106</v>
      </c>
      <c r="AC15" s="196" t="s">
        <v>40</v>
      </c>
      <c r="AD15" s="196" t="s">
        <v>41</v>
      </c>
      <c r="AE15" s="196" t="s">
        <v>42</v>
      </c>
      <c r="AF15" s="197" t="s">
        <v>43</v>
      </c>
      <c r="AG15" s="197" t="s">
        <v>44</v>
      </c>
      <c r="AH15" s="197" t="s">
        <v>45</v>
      </c>
      <c r="AI15" s="197" t="s">
        <v>46</v>
      </c>
      <c r="AJ15" s="197" t="s">
        <v>47</v>
      </c>
      <c r="AK15" s="197" t="s">
        <v>48</v>
      </c>
      <c r="AL15" s="197" t="s">
        <v>49</v>
      </c>
      <c r="AM15" s="197" t="s">
        <v>50</v>
      </c>
      <c r="AN15" s="197" t="s">
        <v>51</v>
      </c>
      <c r="AO15" s="1685" t="s">
        <v>52</v>
      </c>
      <c r="AP15" s="2256" t="s">
        <v>1788</v>
      </c>
      <c r="AQ15" s="2263" t="s">
        <v>1789</v>
      </c>
      <c r="AR15" s="51"/>
      <c r="AS15" s="51"/>
      <c r="AT15" s="51"/>
      <c r="AU15" s="51"/>
      <c r="AV15" s="51"/>
      <c r="AW15" s="51"/>
      <c r="AX15" s="51"/>
      <c r="AY15" s="51"/>
      <c r="AZ15" s="51"/>
      <c r="BA15" s="51"/>
      <c r="BB15" s="51"/>
      <c r="BC15" s="51"/>
      <c r="BD15" s="51"/>
      <c r="BE15" s="51"/>
      <c r="BF15" s="51"/>
      <c r="BG15" s="51"/>
    </row>
    <row r="16" spans="1:43" s="51" customFormat="1" ht="77.25" thickBot="1">
      <c r="A16" s="2524">
        <v>1</v>
      </c>
      <c r="B16" s="2473"/>
      <c r="C16" s="2487" t="s">
        <v>884</v>
      </c>
      <c r="D16" s="2002" t="s">
        <v>883</v>
      </c>
      <c r="E16" s="2003" t="s">
        <v>879</v>
      </c>
      <c r="F16" s="1383">
        <v>12</v>
      </c>
      <c r="G16" s="2003" t="s">
        <v>1144</v>
      </c>
      <c r="H16" s="2003" t="s">
        <v>1530</v>
      </c>
      <c r="I16" s="1384">
        <v>0.037037037037037035</v>
      </c>
      <c r="J16" s="2004" t="s">
        <v>1145</v>
      </c>
      <c r="K16" s="1385">
        <v>42736</v>
      </c>
      <c r="L16" s="1385">
        <v>43100</v>
      </c>
      <c r="M16" s="2014">
        <v>1</v>
      </c>
      <c r="N16" s="2014">
        <v>1</v>
      </c>
      <c r="O16" s="2014">
        <v>1</v>
      </c>
      <c r="P16" s="2014">
        <v>1</v>
      </c>
      <c r="Q16" s="2014">
        <v>1</v>
      </c>
      <c r="R16" s="2014">
        <v>1</v>
      </c>
      <c r="S16" s="2014">
        <v>1</v>
      </c>
      <c r="T16" s="2014">
        <v>1</v>
      </c>
      <c r="U16" s="2014">
        <v>1</v>
      </c>
      <c r="V16" s="2014">
        <v>1</v>
      </c>
      <c r="W16" s="2014">
        <v>1</v>
      </c>
      <c r="X16" s="2014">
        <v>1</v>
      </c>
      <c r="Y16" s="1386">
        <v>12</v>
      </c>
      <c r="Z16" s="1387"/>
      <c r="AA16" s="1387"/>
      <c r="AB16" s="1388"/>
      <c r="AC16" s="735"/>
      <c r="AD16" s="191"/>
      <c r="AE16" s="191"/>
      <c r="AF16" s="191"/>
      <c r="AG16" s="191"/>
      <c r="AH16" s="191"/>
      <c r="AI16" s="198"/>
      <c r="AJ16" s="198"/>
      <c r="AK16" s="199"/>
      <c r="AL16" s="191"/>
      <c r="AM16" s="191"/>
      <c r="AN16" s="191"/>
      <c r="AO16" s="1688"/>
      <c r="AP16" s="2257">
        <v>1</v>
      </c>
      <c r="AQ16" s="2266">
        <v>0.3333333333333333</v>
      </c>
    </row>
    <row r="17" spans="1:43" s="51" customFormat="1" ht="39" thickBot="1">
      <c r="A17" s="2525"/>
      <c r="B17" s="2474"/>
      <c r="C17" s="2488"/>
      <c r="D17" s="786" t="s">
        <v>882</v>
      </c>
      <c r="E17" s="1963" t="s">
        <v>869</v>
      </c>
      <c r="F17" s="663">
        <v>2</v>
      </c>
      <c r="G17" s="1963" t="s">
        <v>1146</v>
      </c>
      <c r="H17" s="1963" t="s">
        <v>1533</v>
      </c>
      <c r="I17" s="1384">
        <v>0.037037037037037035</v>
      </c>
      <c r="J17" s="784" t="s">
        <v>1147</v>
      </c>
      <c r="K17" s="792">
        <v>42887</v>
      </c>
      <c r="L17" s="792">
        <v>43100</v>
      </c>
      <c r="M17" s="2015"/>
      <c r="N17" s="2015"/>
      <c r="O17" s="2015"/>
      <c r="P17" s="2015"/>
      <c r="Q17" s="2015"/>
      <c r="R17" s="2015"/>
      <c r="S17" s="2015"/>
      <c r="T17" s="2015">
        <v>1</v>
      </c>
      <c r="U17" s="2015"/>
      <c r="V17" s="2015"/>
      <c r="W17" s="2015">
        <v>1</v>
      </c>
      <c r="X17" s="2015"/>
      <c r="Y17" s="641">
        <v>2</v>
      </c>
      <c r="Z17" s="871"/>
      <c r="AA17" s="871"/>
      <c r="AB17" s="1069"/>
      <c r="AC17" s="735"/>
      <c r="AD17" s="191"/>
      <c r="AE17" s="191"/>
      <c r="AF17" s="191"/>
      <c r="AG17" s="191"/>
      <c r="AH17" s="191"/>
      <c r="AI17" s="198"/>
      <c r="AJ17" s="198"/>
      <c r="AK17" s="52"/>
      <c r="AL17" s="191"/>
      <c r="AM17" s="191"/>
      <c r="AN17" s="191"/>
      <c r="AO17" s="1688"/>
      <c r="AP17" s="2257" t="s">
        <v>95</v>
      </c>
      <c r="AQ17" s="2266">
        <v>0</v>
      </c>
    </row>
    <row r="18" spans="1:43" s="51" customFormat="1" ht="51.75" thickBot="1">
      <c r="A18" s="2525"/>
      <c r="B18" s="2474"/>
      <c r="C18" s="2488"/>
      <c r="D18" s="786" t="s">
        <v>881</v>
      </c>
      <c r="E18" s="1963" t="s">
        <v>876</v>
      </c>
      <c r="F18" s="663">
        <v>12</v>
      </c>
      <c r="G18" s="1963" t="s">
        <v>1148</v>
      </c>
      <c r="H18" s="1963" t="s">
        <v>875</v>
      </c>
      <c r="I18" s="1384">
        <v>0.037037037037037035</v>
      </c>
      <c r="J18" s="784" t="s">
        <v>876</v>
      </c>
      <c r="K18" s="792">
        <v>42736</v>
      </c>
      <c r="L18" s="792">
        <v>43100</v>
      </c>
      <c r="M18" s="2015">
        <v>1</v>
      </c>
      <c r="N18" s="2015">
        <v>1</v>
      </c>
      <c r="O18" s="2015">
        <v>1</v>
      </c>
      <c r="P18" s="2015">
        <v>1</v>
      </c>
      <c r="Q18" s="2015">
        <v>1</v>
      </c>
      <c r="R18" s="2015">
        <v>1</v>
      </c>
      <c r="S18" s="2015">
        <v>1</v>
      </c>
      <c r="T18" s="2015">
        <v>1</v>
      </c>
      <c r="U18" s="2015">
        <v>1</v>
      </c>
      <c r="V18" s="2015">
        <v>1</v>
      </c>
      <c r="W18" s="2015">
        <v>1</v>
      </c>
      <c r="X18" s="2015">
        <v>1</v>
      </c>
      <c r="Y18" s="641">
        <v>12</v>
      </c>
      <c r="Z18" s="871"/>
      <c r="AA18" s="871"/>
      <c r="AB18" s="1069"/>
      <c r="AC18" s="735"/>
      <c r="AD18" s="191"/>
      <c r="AE18" s="191"/>
      <c r="AF18" s="191"/>
      <c r="AG18" s="191"/>
      <c r="AH18" s="191"/>
      <c r="AI18" s="198"/>
      <c r="AJ18" s="198"/>
      <c r="AK18" s="199"/>
      <c r="AL18" s="191"/>
      <c r="AM18" s="191"/>
      <c r="AN18" s="191"/>
      <c r="AO18" s="1688"/>
      <c r="AP18" s="2257">
        <v>1</v>
      </c>
      <c r="AQ18" s="2266">
        <v>1</v>
      </c>
    </row>
    <row r="19" spans="1:43" s="51" customFormat="1" ht="39" thickBot="1">
      <c r="A19" s="2525"/>
      <c r="B19" s="2474"/>
      <c r="C19" s="2488"/>
      <c r="D19" s="786" t="s">
        <v>880</v>
      </c>
      <c r="E19" s="1963" t="s">
        <v>879</v>
      </c>
      <c r="F19" s="663">
        <v>6</v>
      </c>
      <c r="G19" s="1963" t="s">
        <v>1149</v>
      </c>
      <c r="H19" s="1963" t="s">
        <v>853</v>
      </c>
      <c r="I19" s="1384">
        <v>0.037037037037037035</v>
      </c>
      <c r="J19" s="784" t="s">
        <v>1150</v>
      </c>
      <c r="K19" s="792">
        <v>42767</v>
      </c>
      <c r="L19" s="792">
        <v>43100</v>
      </c>
      <c r="M19" s="2015"/>
      <c r="N19" s="2015">
        <v>1</v>
      </c>
      <c r="O19" s="2015"/>
      <c r="P19" s="2015">
        <v>1</v>
      </c>
      <c r="Q19" s="2015"/>
      <c r="R19" s="2015">
        <v>1</v>
      </c>
      <c r="S19" s="2015"/>
      <c r="T19" s="2015">
        <v>1</v>
      </c>
      <c r="U19" s="2015"/>
      <c r="V19" s="2015">
        <v>1</v>
      </c>
      <c r="W19" s="2015"/>
      <c r="X19" s="2015">
        <v>1</v>
      </c>
      <c r="Y19" s="641">
        <v>6</v>
      </c>
      <c r="Z19" s="871"/>
      <c r="AA19" s="871"/>
      <c r="AB19" s="1069"/>
      <c r="AC19" s="735"/>
      <c r="AD19" s="191"/>
      <c r="AE19" s="191"/>
      <c r="AF19" s="191"/>
      <c r="AG19" s="191"/>
      <c r="AH19" s="191"/>
      <c r="AI19" s="198"/>
      <c r="AJ19" s="198"/>
      <c r="AK19" s="198"/>
      <c r="AL19" s="191"/>
      <c r="AM19" s="191"/>
      <c r="AN19" s="191"/>
      <c r="AO19" s="1688"/>
      <c r="AP19" s="2257">
        <v>1</v>
      </c>
      <c r="AQ19" s="2266">
        <v>0.5</v>
      </c>
    </row>
    <row r="20" spans="1:43" s="51" customFormat="1" ht="51.75" thickBot="1">
      <c r="A20" s="2525"/>
      <c r="B20" s="2474"/>
      <c r="C20" s="2488"/>
      <c r="D20" s="786" t="s">
        <v>878</v>
      </c>
      <c r="E20" s="1963" t="s">
        <v>1151</v>
      </c>
      <c r="F20" s="379">
        <v>1</v>
      </c>
      <c r="G20" s="1963" t="s">
        <v>1152</v>
      </c>
      <c r="H20" s="1963" t="s">
        <v>863</v>
      </c>
      <c r="I20" s="1384">
        <v>0.037037037037037035</v>
      </c>
      <c r="J20" s="784" t="s">
        <v>85</v>
      </c>
      <c r="K20" s="792">
        <v>42795</v>
      </c>
      <c r="L20" s="792">
        <v>42916</v>
      </c>
      <c r="M20" s="2016">
        <v>1</v>
      </c>
      <c r="N20" s="2016">
        <v>1</v>
      </c>
      <c r="O20" s="2016">
        <v>1</v>
      </c>
      <c r="P20" s="2016">
        <v>1</v>
      </c>
      <c r="Q20" s="2016">
        <v>1</v>
      </c>
      <c r="R20" s="2016">
        <v>1</v>
      </c>
      <c r="S20" s="2016">
        <v>1</v>
      </c>
      <c r="T20" s="2016">
        <v>1</v>
      </c>
      <c r="U20" s="2016">
        <v>1</v>
      </c>
      <c r="V20" s="2016">
        <v>1</v>
      </c>
      <c r="W20" s="2016">
        <v>1</v>
      </c>
      <c r="X20" s="2016">
        <v>1</v>
      </c>
      <c r="Y20" s="638">
        <v>1</v>
      </c>
      <c r="Z20" s="871"/>
      <c r="AA20" s="871"/>
      <c r="AB20" s="1069"/>
      <c r="AC20" s="735"/>
      <c r="AD20" s="191"/>
      <c r="AE20" s="191"/>
      <c r="AF20" s="191"/>
      <c r="AG20" s="191"/>
      <c r="AH20" s="191"/>
      <c r="AI20" s="198"/>
      <c r="AJ20" s="198"/>
      <c r="AK20" s="198"/>
      <c r="AL20" s="191"/>
      <c r="AM20" s="191"/>
      <c r="AN20" s="191"/>
      <c r="AO20" s="1688"/>
      <c r="AP20" s="2257">
        <v>1</v>
      </c>
      <c r="AQ20" s="2266">
        <v>0</v>
      </c>
    </row>
    <row r="21" spans="1:43" s="51" customFormat="1" ht="39" thickBot="1">
      <c r="A21" s="2525"/>
      <c r="B21" s="2474"/>
      <c r="C21" s="2488"/>
      <c r="D21" s="786" t="s">
        <v>877</v>
      </c>
      <c r="E21" s="1963" t="s">
        <v>876</v>
      </c>
      <c r="F21" s="663">
        <v>12</v>
      </c>
      <c r="G21" s="1963" t="s">
        <v>1148</v>
      </c>
      <c r="H21" s="1963" t="s">
        <v>875</v>
      </c>
      <c r="I21" s="1384">
        <v>0.037037037037037035</v>
      </c>
      <c r="J21" s="784" t="s">
        <v>85</v>
      </c>
      <c r="K21" s="792">
        <v>42736</v>
      </c>
      <c r="L21" s="792">
        <v>43100</v>
      </c>
      <c r="M21" s="2015">
        <v>1</v>
      </c>
      <c r="N21" s="2015">
        <v>1</v>
      </c>
      <c r="O21" s="2015">
        <v>1</v>
      </c>
      <c r="P21" s="2015">
        <v>1</v>
      </c>
      <c r="Q21" s="2015">
        <v>1</v>
      </c>
      <c r="R21" s="2015">
        <v>1</v>
      </c>
      <c r="S21" s="2015">
        <v>1</v>
      </c>
      <c r="T21" s="2015">
        <v>1</v>
      </c>
      <c r="U21" s="2015">
        <v>1</v>
      </c>
      <c r="V21" s="2015">
        <v>1</v>
      </c>
      <c r="W21" s="2015">
        <v>1</v>
      </c>
      <c r="X21" s="2015">
        <v>1</v>
      </c>
      <c r="Y21" s="641">
        <v>12</v>
      </c>
      <c r="Z21" s="871"/>
      <c r="AA21" s="871"/>
      <c r="AB21" s="1069"/>
      <c r="AC21" s="735"/>
      <c r="AD21" s="191"/>
      <c r="AE21" s="191"/>
      <c r="AF21" s="191"/>
      <c r="AG21" s="191"/>
      <c r="AH21" s="191"/>
      <c r="AI21" s="198"/>
      <c r="AJ21" s="198"/>
      <c r="AK21" s="198"/>
      <c r="AL21" s="191"/>
      <c r="AM21" s="191"/>
      <c r="AN21" s="191"/>
      <c r="AO21" s="1688"/>
      <c r="AP21" s="2257">
        <v>1</v>
      </c>
      <c r="AQ21" s="2266">
        <v>0.3333333333333333</v>
      </c>
    </row>
    <row r="22" spans="1:43" s="51" customFormat="1" ht="51.75" thickBot="1">
      <c r="A22" s="2525"/>
      <c r="B22" s="2474"/>
      <c r="C22" s="2488"/>
      <c r="D22" s="786" t="s">
        <v>874</v>
      </c>
      <c r="E22" s="1963" t="s">
        <v>871</v>
      </c>
      <c r="F22" s="663">
        <v>300</v>
      </c>
      <c r="G22" s="1963" t="s">
        <v>1152</v>
      </c>
      <c r="H22" s="1963" t="s">
        <v>873</v>
      </c>
      <c r="I22" s="1384">
        <v>0.037037037037037035</v>
      </c>
      <c r="J22" s="784" t="s">
        <v>85</v>
      </c>
      <c r="K22" s="792">
        <v>42736</v>
      </c>
      <c r="L22" s="792">
        <v>43100</v>
      </c>
      <c r="M22" s="2015">
        <v>25</v>
      </c>
      <c r="N22" s="2015">
        <v>25</v>
      </c>
      <c r="O22" s="2015">
        <v>25</v>
      </c>
      <c r="P22" s="2015">
        <v>25</v>
      </c>
      <c r="Q22" s="2015">
        <v>25</v>
      </c>
      <c r="R22" s="2015">
        <v>25</v>
      </c>
      <c r="S22" s="2015">
        <v>25</v>
      </c>
      <c r="T22" s="2015">
        <v>25</v>
      </c>
      <c r="U22" s="2015">
        <v>25</v>
      </c>
      <c r="V22" s="2015">
        <v>25</v>
      </c>
      <c r="W22" s="2015">
        <v>25</v>
      </c>
      <c r="X22" s="2015">
        <v>25</v>
      </c>
      <c r="Y22" s="641">
        <v>300</v>
      </c>
      <c r="Z22" s="871"/>
      <c r="AA22" s="871"/>
      <c r="AB22" s="1069"/>
      <c r="AC22" s="736"/>
      <c r="AD22" s="187"/>
      <c r="AE22" s="189"/>
      <c r="AF22" s="188"/>
      <c r="AG22" s="188"/>
      <c r="AH22" s="190"/>
      <c r="AI22" s="198"/>
      <c r="AJ22" s="198"/>
      <c r="AK22" s="198"/>
      <c r="AL22" s="191"/>
      <c r="AM22" s="191"/>
      <c r="AN22" s="191"/>
      <c r="AO22" s="1690"/>
      <c r="AP22" s="2258">
        <v>1</v>
      </c>
      <c r="AQ22" s="2266">
        <v>0.4766666666666667</v>
      </c>
    </row>
    <row r="23" spans="1:43" s="51" customFormat="1" ht="51.75" thickBot="1">
      <c r="A23" s="2525"/>
      <c r="B23" s="2474"/>
      <c r="C23" s="2488"/>
      <c r="D23" s="786" t="s">
        <v>872</v>
      </c>
      <c r="E23" s="1963" t="s">
        <v>871</v>
      </c>
      <c r="F23" s="663">
        <v>4</v>
      </c>
      <c r="G23" s="1963" t="s">
        <v>1152</v>
      </c>
      <c r="H23" s="1963" t="s">
        <v>1532</v>
      </c>
      <c r="I23" s="1384">
        <v>0.037037037037037035</v>
      </c>
      <c r="J23" s="784" t="s">
        <v>85</v>
      </c>
      <c r="K23" s="792">
        <v>42795</v>
      </c>
      <c r="L23" s="792">
        <v>43100</v>
      </c>
      <c r="M23" s="2015"/>
      <c r="N23" s="2015"/>
      <c r="O23" s="2015">
        <v>1</v>
      </c>
      <c r="P23" s="2015"/>
      <c r="Q23" s="2015">
        <v>1</v>
      </c>
      <c r="R23" s="2015"/>
      <c r="S23" s="2015"/>
      <c r="T23" s="2015">
        <v>1</v>
      </c>
      <c r="U23" s="2015"/>
      <c r="V23" s="2015"/>
      <c r="W23" s="2015">
        <v>1</v>
      </c>
      <c r="X23" s="2015"/>
      <c r="Y23" s="641">
        <v>4</v>
      </c>
      <c r="Z23" s="871"/>
      <c r="AA23" s="871"/>
      <c r="AB23" s="1069"/>
      <c r="AC23" s="736"/>
      <c r="AD23" s="187"/>
      <c r="AE23" s="189"/>
      <c r="AF23" s="189"/>
      <c r="AG23" s="189"/>
      <c r="AH23" s="190"/>
      <c r="AI23" s="190"/>
      <c r="AJ23" s="198"/>
      <c r="AK23" s="198"/>
      <c r="AL23" s="191"/>
      <c r="AM23" s="191"/>
      <c r="AN23" s="191"/>
      <c r="AO23" s="1690"/>
      <c r="AP23" s="2257">
        <v>1</v>
      </c>
      <c r="AQ23" s="2266">
        <v>0.25</v>
      </c>
    </row>
    <row r="24" spans="1:43" s="51" customFormat="1" ht="51.75" thickBot="1">
      <c r="A24" s="2525"/>
      <c r="B24" s="2474"/>
      <c r="C24" s="2488"/>
      <c r="D24" s="786" t="s">
        <v>870</v>
      </c>
      <c r="E24" s="1963" t="s">
        <v>869</v>
      </c>
      <c r="F24" s="663">
        <v>4</v>
      </c>
      <c r="G24" s="1963" t="s">
        <v>1152</v>
      </c>
      <c r="H24" s="1963" t="s">
        <v>1531</v>
      </c>
      <c r="I24" s="1384">
        <v>0.037037037037037035</v>
      </c>
      <c r="J24" s="784" t="s">
        <v>85</v>
      </c>
      <c r="K24" s="792">
        <v>42795</v>
      </c>
      <c r="L24" s="792">
        <v>43100</v>
      </c>
      <c r="M24" s="2015"/>
      <c r="N24" s="2015"/>
      <c r="O24" s="2015">
        <v>1</v>
      </c>
      <c r="P24" s="2015"/>
      <c r="Q24" s="2015"/>
      <c r="R24" s="2015">
        <v>1</v>
      </c>
      <c r="S24" s="2015"/>
      <c r="T24" s="2015"/>
      <c r="U24" s="2015">
        <v>1</v>
      </c>
      <c r="V24" s="2015"/>
      <c r="W24" s="2015"/>
      <c r="X24" s="2015">
        <v>1</v>
      </c>
      <c r="Y24" s="641">
        <v>4</v>
      </c>
      <c r="Z24" s="871"/>
      <c r="AA24" s="871"/>
      <c r="AB24" s="1069"/>
      <c r="AC24" s="737"/>
      <c r="AD24" s="187"/>
      <c r="AE24" s="188"/>
      <c r="AF24" s="188"/>
      <c r="AG24" s="189"/>
      <c r="AH24" s="190"/>
      <c r="AI24" s="198"/>
      <c r="AJ24" s="198"/>
      <c r="AK24" s="198"/>
      <c r="AL24" s="191"/>
      <c r="AM24" s="191"/>
      <c r="AN24" s="191"/>
      <c r="AO24" s="193"/>
      <c r="AP24" s="2257">
        <v>1</v>
      </c>
      <c r="AQ24" s="2266">
        <v>0.25</v>
      </c>
    </row>
    <row r="25" spans="1:43" s="51" customFormat="1" ht="39" thickBot="1">
      <c r="A25" s="2525"/>
      <c r="B25" s="2474"/>
      <c r="C25" s="2488"/>
      <c r="D25" s="786" t="s">
        <v>868</v>
      </c>
      <c r="E25" s="1963" t="s">
        <v>866</v>
      </c>
      <c r="F25" s="663">
        <v>1</v>
      </c>
      <c r="G25" s="1963" t="s">
        <v>1153</v>
      </c>
      <c r="H25" s="1963" t="s">
        <v>867</v>
      </c>
      <c r="I25" s="1384">
        <v>0.037037037037037035</v>
      </c>
      <c r="J25" s="784" t="s">
        <v>1154</v>
      </c>
      <c r="K25" s="792">
        <v>42979</v>
      </c>
      <c r="L25" s="792">
        <v>43100</v>
      </c>
      <c r="M25" s="2015"/>
      <c r="N25" s="2015"/>
      <c r="O25" s="2015"/>
      <c r="P25" s="2015"/>
      <c r="Q25" s="2015"/>
      <c r="R25" s="2015"/>
      <c r="S25" s="2015"/>
      <c r="T25" s="2015"/>
      <c r="U25" s="2015">
        <v>1</v>
      </c>
      <c r="V25" s="2015"/>
      <c r="W25" s="2015"/>
      <c r="X25" s="2015"/>
      <c r="Y25" s="641">
        <v>1</v>
      </c>
      <c r="Z25" s="871">
        <v>30000000</v>
      </c>
      <c r="AA25" s="871" t="e">
        <f>+#REF!*AA51</f>
        <v>#REF!</v>
      </c>
      <c r="AB25" s="1069"/>
      <c r="AC25" s="737"/>
      <c r="AD25" s="187"/>
      <c r="AE25" s="188"/>
      <c r="AF25" s="188"/>
      <c r="AG25" s="189"/>
      <c r="AH25" s="190"/>
      <c r="AI25" s="198"/>
      <c r="AJ25" s="198"/>
      <c r="AK25" s="198"/>
      <c r="AL25" s="191"/>
      <c r="AM25" s="191"/>
      <c r="AN25" s="191"/>
      <c r="AO25" s="193"/>
      <c r="AP25" s="2257" t="s">
        <v>95</v>
      </c>
      <c r="AQ25" s="2266">
        <v>0</v>
      </c>
    </row>
    <row r="26" spans="1:43" s="51" customFormat="1" ht="64.5" thickBot="1">
      <c r="A26" s="2525"/>
      <c r="B26" s="2474"/>
      <c r="C26" s="2488"/>
      <c r="D26" s="786" t="s">
        <v>865</v>
      </c>
      <c r="E26" s="1963" t="s">
        <v>864</v>
      </c>
      <c r="F26" s="663">
        <v>1</v>
      </c>
      <c r="G26" s="1963" t="s">
        <v>1155</v>
      </c>
      <c r="H26" s="1963" t="s">
        <v>863</v>
      </c>
      <c r="I26" s="1384">
        <v>0.037037037037037035</v>
      </c>
      <c r="J26" s="784" t="s">
        <v>862</v>
      </c>
      <c r="K26" s="792">
        <v>42795</v>
      </c>
      <c r="L26" s="792">
        <v>43100</v>
      </c>
      <c r="M26" s="2016">
        <v>1</v>
      </c>
      <c r="N26" s="2016">
        <v>1</v>
      </c>
      <c r="O26" s="2016">
        <v>1</v>
      </c>
      <c r="P26" s="2016">
        <v>1</v>
      </c>
      <c r="Q26" s="2016">
        <v>1</v>
      </c>
      <c r="R26" s="2016">
        <v>1</v>
      </c>
      <c r="S26" s="2016">
        <v>1</v>
      </c>
      <c r="T26" s="2016">
        <v>1</v>
      </c>
      <c r="U26" s="2016">
        <v>1</v>
      </c>
      <c r="V26" s="2016">
        <v>1</v>
      </c>
      <c r="W26" s="2016">
        <v>1</v>
      </c>
      <c r="X26" s="2016">
        <v>1</v>
      </c>
      <c r="Y26" s="638">
        <v>1</v>
      </c>
      <c r="Z26" s="871"/>
      <c r="AA26" s="871"/>
      <c r="AB26" s="1069"/>
      <c r="AC26" s="737"/>
      <c r="AD26" s="187"/>
      <c r="AE26" s="201"/>
      <c r="AF26" s="198"/>
      <c r="AG26" s="189"/>
      <c r="AH26" s="198"/>
      <c r="AI26" s="198"/>
      <c r="AJ26" s="198"/>
      <c r="AK26" s="198"/>
      <c r="AL26" s="191"/>
      <c r="AM26" s="191"/>
      <c r="AN26" s="191"/>
      <c r="AO26" s="193"/>
      <c r="AP26" s="2257">
        <v>1</v>
      </c>
      <c r="AQ26" s="2266">
        <v>0</v>
      </c>
    </row>
    <row r="27" spans="1:43" s="51" customFormat="1" ht="39" thickBot="1">
      <c r="A27" s="2525"/>
      <c r="B27" s="2474"/>
      <c r="C27" s="2489"/>
      <c r="D27" s="2005" t="s">
        <v>1156</v>
      </c>
      <c r="E27" s="1963" t="s">
        <v>861</v>
      </c>
      <c r="F27" s="379">
        <v>1</v>
      </c>
      <c r="G27" s="1963" t="s">
        <v>1157</v>
      </c>
      <c r="H27" s="1963" t="s">
        <v>853</v>
      </c>
      <c r="I27" s="1384">
        <v>0.037037037037037035</v>
      </c>
      <c r="J27" s="784" t="s">
        <v>861</v>
      </c>
      <c r="K27" s="792">
        <v>42795</v>
      </c>
      <c r="L27" s="792">
        <v>43100</v>
      </c>
      <c r="M27" s="2016">
        <v>1</v>
      </c>
      <c r="N27" s="2016">
        <v>1</v>
      </c>
      <c r="O27" s="2016">
        <v>1</v>
      </c>
      <c r="P27" s="2016">
        <v>1</v>
      </c>
      <c r="Q27" s="2016">
        <v>1</v>
      </c>
      <c r="R27" s="2016">
        <v>1</v>
      </c>
      <c r="S27" s="2016">
        <v>1</v>
      </c>
      <c r="T27" s="2016">
        <v>1</v>
      </c>
      <c r="U27" s="2016">
        <v>1</v>
      </c>
      <c r="V27" s="2016">
        <v>1</v>
      </c>
      <c r="W27" s="2016">
        <v>1</v>
      </c>
      <c r="X27" s="2016">
        <v>1</v>
      </c>
      <c r="Y27" s="638">
        <v>1</v>
      </c>
      <c r="Z27" s="871"/>
      <c r="AA27" s="871"/>
      <c r="AB27" s="1069"/>
      <c r="AC27" s="737"/>
      <c r="AD27" s="187"/>
      <c r="AE27" s="188"/>
      <c r="AF27" s="188"/>
      <c r="AG27" s="189"/>
      <c r="AH27" s="190"/>
      <c r="AI27" s="191"/>
      <c r="AJ27" s="198"/>
      <c r="AK27" s="191"/>
      <c r="AL27" s="191"/>
      <c r="AM27" s="191"/>
      <c r="AN27" s="191"/>
      <c r="AO27" s="193"/>
      <c r="AP27" s="2257">
        <v>1</v>
      </c>
      <c r="AQ27" s="2266">
        <v>0</v>
      </c>
    </row>
    <row r="28" spans="1:43" s="51" customFormat="1" ht="39" thickBot="1">
      <c r="A28" s="2525"/>
      <c r="B28" s="2474"/>
      <c r="C28" s="2983" t="s">
        <v>856</v>
      </c>
      <c r="D28" s="1963" t="s">
        <v>860</v>
      </c>
      <c r="E28" s="1963" t="s">
        <v>859</v>
      </c>
      <c r="F28" s="663">
        <v>360</v>
      </c>
      <c r="G28" s="1963" t="s">
        <v>1158</v>
      </c>
      <c r="H28" s="1963" t="s">
        <v>820</v>
      </c>
      <c r="I28" s="1384">
        <v>0.037037037037037035</v>
      </c>
      <c r="J28" s="784" t="s">
        <v>1159</v>
      </c>
      <c r="K28" s="792">
        <v>42736</v>
      </c>
      <c r="L28" s="792">
        <v>43100</v>
      </c>
      <c r="M28" s="2015">
        <v>30</v>
      </c>
      <c r="N28" s="2015">
        <v>30</v>
      </c>
      <c r="O28" s="2015">
        <v>30</v>
      </c>
      <c r="P28" s="2015">
        <v>30</v>
      </c>
      <c r="Q28" s="2015">
        <v>30</v>
      </c>
      <c r="R28" s="2015">
        <v>30</v>
      </c>
      <c r="S28" s="2015">
        <v>30</v>
      </c>
      <c r="T28" s="2015">
        <v>30</v>
      </c>
      <c r="U28" s="2015">
        <v>30</v>
      </c>
      <c r="V28" s="2015">
        <v>30</v>
      </c>
      <c r="W28" s="2015">
        <v>30</v>
      </c>
      <c r="X28" s="2015">
        <v>30</v>
      </c>
      <c r="Y28" s="641">
        <v>360</v>
      </c>
      <c r="Z28" s="871"/>
      <c r="AA28" s="871"/>
      <c r="AB28" s="1069"/>
      <c r="AC28" s="737"/>
      <c r="AD28" s="187"/>
      <c r="AE28" s="188"/>
      <c r="AF28" s="188"/>
      <c r="AG28" s="189"/>
      <c r="AH28" s="190"/>
      <c r="AI28" s="191"/>
      <c r="AJ28" s="192"/>
      <c r="AK28" s="191"/>
      <c r="AL28" s="191"/>
      <c r="AM28" s="191"/>
      <c r="AN28" s="191"/>
      <c r="AO28" s="193"/>
      <c r="AP28" s="2257">
        <v>1</v>
      </c>
      <c r="AQ28" s="2266">
        <v>0.3333333333333333</v>
      </c>
    </row>
    <row r="29" spans="1:43" s="51" customFormat="1" ht="64.5" thickBot="1">
      <c r="A29" s="2525"/>
      <c r="B29" s="2474"/>
      <c r="C29" s="2984"/>
      <c r="D29" s="1963" t="s">
        <v>858</v>
      </c>
      <c r="E29" s="1963" t="s">
        <v>857</v>
      </c>
      <c r="F29" s="663">
        <v>120</v>
      </c>
      <c r="G29" s="1963" t="s">
        <v>1160</v>
      </c>
      <c r="H29" s="1963" t="s">
        <v>843</v>
      </c>
      <c r="I29" s="1384">
        <v>0.037037037037037035</v>
      </c>
      <c r="J29" s="784" t="s">
        <v>857</v>
      </c>
      <c r="K29" s="792">
        <v>42736</v>
      </c>
      <c r="L29" s="792">
        <v>43100</v>
      </c>
      <c r="M29" s="2015">
        <v>10</v>
      </c>
      <c r="N29" s="2015">
        <v>10</v>
      </c>
      <c r="O29" s="2015">
        <v>10</v>
      </c>
      <c r="P29" s="2015">
        <v>10</v>
      </c>
      <c r="Q29" s="2015">
        <v>10</v>
      </c>
      <c r="R29" s="2015">
        <v>10</v>
      </c>
      <c r="S29" s="2015">
        <v>10</v>
      </c>
      <c r="T29" s="2015">
        <v>10</v>
      </c>
      <c r="U29" s="2015">
        <v>10</v>
      </c>
      <c r="V29" s="2015">
        <v>10</v>
      </c>
      <c r="W29" s="2015">
        <v>10</v>
      </c>
      <c r="X29" s="2015">
        <v>10</v>
      </c>
      <c r="Y29" s="641">
        <v>120</v>
      </c>
      <c r="Z29" s="871"/>
      <c r="AA29" s="871"/>
      <c r="AB29" s="1069"/>
      <c r="AC29" s="737"/>
      <c r="AD29" s="187"/>
      <c r="AE29" s="188"/>
      <c r="AF29" s="188"/>
      <c r="AG29" s="189"/>
      <c r="AH29" s="190"/>
      <c r="AI29" s="191"/>
      <c r="AJ29" s="192"/>
      <c r="AK29" s="191"/>
      <c r="AL29" s="191"/>
      <c r="AM29" s="191"/>
      <c r="AN29" s="191"/>
      <c r="AO29" s="193"/>
      <c r="AP29" s="2257">
        <v>1</v>
      </c>
      <c r="AQ29" s="2266">
        <v>1</v>
      </c>
    </row>
    <row r="30" spans="1:43" s="51" customFormat="1" ht="39" thickBot="1">
      <c r="A30" s="2525"/>
      <c r="B30" s="2474"/>
      <c r="C30" s="2984"/>
      <c r="D30" s="786" t="s">
        <v>855</v>
      </c>
      <c r="E30" s="1963" t="s">
        <v>854</v>
      </c>
      <c r="F30" s="663">
        <v>12</v>
      </c>
      <c r="G30" s="1963" t="s">
        <v>1161</v>
      </c>
      <c r="H30" s="1963" t="s">
        <v>853</v>
      </c>
      <c r="I30" s="1384">
        <v>0.037037037037037035</v>
      </c>
      <c r="J30" s="784" t="s">
        <v>852</v>
      </c>
      <c r="K30" s="792">
        <v>42736</v>
      </c>
      <c r="L30" s="792">
        <v>43100</v>
      </c>
      <c r="M30" s="2015">
        <v>1</v>
      </c>
      <c r="N30" s="2015">
        <v>1</v>
      </c>
      <c r="O30" s="2015">
        <v>1</v>
      </c>
      <c r="P30" s="2015">
        <v>1</v>
      </c>
      <c r="Q30" s="2015">
        <v>1</v>
      </c>
      <c r="R30" s="2015">
        <v>1</v>
      </c>
      <c r="S30" s="2015">
        <v>1</v>
      </c>
      <c r="T30" s="2015">
        <v>1</v>
      </c>
      <c r="U30" s="2015">
        <v>1</v>
      </c>
      <c r="V30" s="2015">
        <v>1</v>
      </c>
      <c r="W30" s="2015">
        <v>1</v>
      </c>
      <c r="X30" s="2015">
        <v>1</v>
      </c>
      <c r="Y30" s="641">
        <v>12</v>
      </c>
      <c r="Z30" s="871"/>
      <c r="AA30" s="871"/>
      <c r="AB30" s="1069"/>
      <c r="AC30" s="737"/>
      <c r="AD30" s="187"/>
      <c r="AE30" s="188"/>
      <c r="AF30" s="188"/>
      <c r="AG30" s="189"/>
      <c r="AH30" s="190"/>
      <c r="AI30" s="191"/>
      <c r="AJ30" s="192"/>
      <c r="AK30" s="191"/>
      <c r="AL30" s="191"/>
      <c r="AM30" s="191"/>
      <c r="AN30" s="191"/>
      <c r="AO30" s="193"/>
      <c r="AP30" s="2257">
        <v>1</v>
      </c>
      <c r="AQ30" s="2266">
        <v>0.4166666666666667</v>
      </c>
    </row>
    <row r="31" spans="1:43" s="51" customFormat="1" ht="123.75" customHeight="1" thickBot="1">
      <c r="A31" s="2525"/>
      <c r="B31" s="2474"/>
      <c r="C31" s="2984"/>
      <c r="D31" s="786" t="s">
        <v>851</v>
      </c>
      <c r="E31" s="1963" t="s">
        <v>846</v>
      </c>
      <c r="F31" s="663">
        <v>1</v>
      </c>
      <c r="G31" s="1963" t="s">
        <v>1162</v>
      </c>
      <c r="H31" s="1963" t="s">
        <v>818</v>
      </c>
      <c r="I31" s="1384">
        <v>0.037037037037037035</v>
      </c>
      <c r="J31" s="784" t="s">
        <v>1163</v>
      </c>
      <c r="K31" s="792">
        <v>42736</v>
      </c>
      <c r="L31" s="792">
        <v>43100</v>
      </c>
      <c r="M31" s="2015"/>
      <c r="N31" s="2015"/>
      <c r="O31" s="2015"/>
      <c r="P31" s="2015"/>
      <c r="Q31" s="2015"/>
      <c r="R31" s="2015"/>
      <c r="S31" s="2015"/>
      <c r="T31" s="2015">
        <v>1</v>
      </c>
      <c r="U31" s="2015"/>
      <c r="V31" s="2015"/>
      <c r="W31" s="2015"/>
      <c r="X31" s="2015"/>
      <c r="Y31" s="641">
        <v>1</v>
      </c>
      <c r="Z31" s="871">
        <v>800000000</v>
      </c>
      <c r="AA31" s="871" t="e">
        <f>+#REF!*AA51</f>
        <v>#REF!</v>
      </c>
      <c r="AB31" s="1069"/>
      <c r="AC31" s="737"/>
      <c r="AD31" s="187"/>
      <c r="AE31" s="188"/>
      <c r="AF31" s="188"/>
      <c r="AG31" s="189"/>
      <c r="AH31" s="190"/>
      <c r="AI31" s="191"/>
      <c r="AJ31" s="192"/>
      <c r="AK31" s="191"/>
      <c r="AL31" s="191"/>
      <c r="AM31" s="191"/>
      <c r="AN31" s="191"/>
      <c r="AO31" s="193"/>
      <c r="AP31" s="2257" t="s">
        <v>95</v>
      </c>
      <c r="AQ31" s="2266">
        <v>1</v>
      </c>
    </row>
    <row r="32" spans="1:43" s="51" customFormat="1" ht="39" thickBot="1">
      <c r="A32" s="2525"/>
      <c r="B32" s="2474"/>
      <c r="C32" s="2984"/>
      <c r="D32" s="786" t="s">
        <v>850</v>
      </c>
      <c r="E32" s="1963" t="s">
        <v>846</v>
      </c>
      <c r="F32" s="663">
        <v>2</v>
      </c>
      <c r="G32" s="1963" t="s">
        <v>1162</v>
      </c>
      <c r="H32" s="1963" t="s">
        <v>818</v>
      </c>
      <c r="I32" s="1384">
        <v>0.037037037037037035</v>
      </c>
      <c r="J32" s="784" t="s">
        <v>1163</v>
      </c>
      <c r="K32" s="792">
        <v>42736</v>
      </c>
      <c r="L32" s="792">
        <v>43100</v>
      </c>
      <c r="M32" s="2016">
        <v>1</v>
      </c>
      <c r="N32" s="2016">
        <v>1</v>
      </c>
      <c r="O32" s="2016">
        <v>1</v>
      </c>
      <c r="P32" s="2016">
        <v>1</v>
      </c>
      <c r="Q32" s="2016">
        <v>1</v>
      </c>
      <c r="R32" s="2016">
        <v>1</v>
      </c>
      <c r="S32" s="2016">
        <v>1</v>
      </c>
      <c r="T32" s="2016">
        <v>1</v>
      </c>
      <c r="U32" s="2016">
        <v>1</v>
      </c>
      <c r="V32" s="2016">
        <v>1</v>
      </c>
      <c r="W32" s="2016">
        <v>1</v>
      </c>
      <c r="X32" s="2016">
        <v>1</v>
      </c>
      <c r="Y32" s="641">
        <v>12</v>
      </c>
      <c r="Z32" s="871">
        <v>1000000000</v>
      </c>
      <c r="AA32" s="871" t="e">
        <f>+#REF!*AA51</f>
        <v>#REF!</v>
      </c>
      <c r="AB32" s="1069"/>
      <c r="AC32" s="737"/>
      <c r="AD32" s="187"/>
      <c r="AE32" s="188"/>
      <c r="AF32" s="188"/>
      <c r="AG32" s="189"/>
      <c r="AH32" s="190"/>
      <c r="AI32" s="191"/>
      <c r="AJ32" s="192"/>
      <c r="AK32" s="191"/>
      <c r="AL32" s="191"/>
      <c r="AM32" s="191"/>
      <c r="AN32" s="191"/>
      <c r="AO32" s="193"/>
      <c r="AP32" s="2257">
        <v>1</v>
      </c>
      <c r="AQ32" s="2266">
        <v>0.3333333333333333</v>
      </c>
    </row>
    <row r="33" spans="1:43" s="51" customFormat="1" ht="26.25" thickBot="1">
      <c r="A33" s="2525"/>
      <c r="B33" s="2474"/>
      <c r="C33" s="2984"/>
      <c r="D33" s="786" t="s">
        <v>849</v>
      </c>
      <c r="E33" s="1963" t="s">
        <v>458</v>
      </c>
      <c r="F33" s="379">
        <v>1</v>
      </c>
      <c r="G33" s="1963" t="s">
        <v>1164</v>
      </c>
      <c r="H33" s="1963" t="s">
        <v>848</v>
      </c>
      <c r="I33" s="1384">
        <v>0.037037037037037035</v>
      </c>
      <c r="J33" s="784" t="s">
        <v>847</v>
      </c>
      <c r="K33" s="792">
        <v>42736</v>
      </c>
      <c r="L33" s="792">
        <v>43100</v>
      </c>
      <c r="M33" s="2016">
        <v>1</v>
      </c>
      <c r="N33" s="2016">
        <v>1</v>
      </c>
      <c r="O33" s="2016">
        <v>1</v>
      </c>
      <c r="P33" s="2016">
        <v>1</v>
      </c>
      <c r="Q33" s="2016">
        <v>1</v>
      </c>
      <c r="R33" s="2016">
        <v>1</v>
      </c>
      <c r="S33" s="2016">
        <v>1</v>
      </c>
      <c r="T33" s="2016">
        <v>1</v>
      </c>
      <c r="U33" s="2016">
        <v>1</v>
      </c>
      <c r="V33" s="2016">
        <v>1</v>
      </c>
      <c r="W33" s="2016">
        <v>1</v>
      </c>
      <c r="X33" s="2016">
        <v>1</v>
      </c>
      <c r="Y33" s="641">
        <v>12</v>
      </c>
      <c r="Z33" s="871"/>
      <c r="AA33" s="871"/>
      <c r="AB33" s="1069"/>
      <c r="AC33" s="737"/>
      <c r="AD33" s="187"/>
      <c r="AE33" s="188"/>
      <c r="AF33" s="188"/>
      <c r="AG33" s="189"/>
      <c r="AH33" s="190"/>
      <c r="AI33" s="191"/>
      <c r="AJ33" s="192"/>
      <c r="AK33" s="191"/>
      <c r="AL33" s="191"/>
      <c r="AM33" s="191"/>
      <c r="AN33" s="191"/>
      <c r="AO33" s="193"/>
      <c r="AP33" s="2257">
        <v>1</v>
      </c>
      <c r="AQ33" s="2266">
        <v>0.3333333333333333</v>
      </c>
    </row>
    <row r="34" spans="1:43" s="51" customFormat="1" ht="51.75" thickBot="1">
      <c r="A34" s="2525"/>
      <c r="B34" s="2474"/>
      <c r="C34" s="2985"/>
      <c r="D34" s="2006" t="s">
        <v>1165</v>
      </c>
      <c r="E34" s="1963" t="s">
        <v>78</v>
      </c>
      <c r="F34" s="663">
        <v>1</v>
      </c>
      <c r="G34" s="1963" t="s">
        <v>1166</v>
      </c>
      <c r="H34" s="1963" t="s">
        <v>818</v>
      </c>
      <c r="I34" s="1384">
        <v>0.037037037037037035</v>
      </c>
      <c r="J34" s="784" t="s">
        <v>1163</v>
      </c>
      <c r="K34" s="792">
        <v>42767</v>
      </c>
      <c r="L34" s="792">
        <v>42825</v>
      </c>
      <c r="M34" s="2015"/>
      <c r="N34" s="2015"/>
      <c r="O34" s="2015">
        <v>1</v>
      </c>
      <c r="P34" s="2015"/>
      <c r="Q34" s="2015"/>
      <c r="R34" s="2015"/>
      <c r="S34" s="2015"/>
      <c r="T34" s="2015"/>
      <c r="U34" s="2015"/>
      <c r="V34" s="2015"/>
      <c r="W34" s="2015"/>
      <c r="X34" s="2015"/>
      <c r="Y34" s="641">
        <v>1</v>
      </c>
      <c r="Z34" s="871"/>
      <c r="AA34" s="871"/>
      <c r="AB34" s="1069"/>
      <c r="AC34" s="737"/>
      <c r="AD34" s="187"/>
      <c r="AE34" s="188"/>
      <c r="AF34" s="188"/>
      <c r="AG34" s="189"/>
      <c r="AH34" s="190"/>
      <c r="AI34" s="191"/>
      <c r="AJ34" s="192"/>
      <c r="AK34" s="191"/>
      <c r="AL34" s="191"/>
      <c r="AM34" s="191"/>
      <c r="AN34" s="191"/>
      <c r="AO34" s="193"/>
      <c r="AP34" s="2257">
        <v>1</v>
      </c>
      <c r="AQ34" s="2266">
        <v>1</v>
      </c>
    </row>
    <row r="35" spans="1:43" s="51" customFormat="1" ht="39" thickBot="1">
      <c r="A35" s="2525"/>
      <c r="B35" s="2474"/>
      <c r="C35" s="1295" t="s">
        <v>845</v>
      </c>
      <c r="D35" s="786" t="s">
        <v>844</v>
      </c>
      <c r="E35" s="1963" t="s">
        <v>876</v>
      </c>
      <c r="F35" s="663">
        <v>12</v>
      </c>
      <c r="G35" s="1963" t="s">
        <v>1148</v>
      </c>
      <c r="H35" s="1963" t="s">
        <v>843</v>
      </c>
      <c r="I35" s="1384">
        <v>0.037037037037037035</v>
      </c>
      <c r="J35" s="784" t="s">
        <v>1167</v>
      </c>
      <c r="K35" s="792">
        <v>42736</v>
      </c>
      <c r="L35" s="792">
        <v>43100</v>
      </c>
      <c r="M35" s="2015">
        <v>1</v>
      </c>
      <c r="N35" s="2015">
        <v>1</v>
      </c>
      <c r="O35" s="2015">
        <v>1</v>
      </c>
      <c r="P35" s="2015">
        <v>1</v>
      </c>
      <c r="Q35" s="2015">
        <v>1</v>
      </c>
      <c r="R35" s="2015">
        <v>1</v>
      </c>
      <c r="S35" s="2015">
        <v>1</v>
      </c>
      <c r="T35" s="2015">
        <v>1</v>
      </c>
      <c r="U35" s="2015">
        <v>1</v>
      </c>
      <c r="V35" s="2015">
        <v>1</v>
      </c>
      <c r="W35" s="2015">
        <v>1</v>
      </c>
      <c r="X35" s="2015">
        <v>1</v>
      </c>
      <c r="Y35" s="641">
        <v>12</v>
      </c>
      <c r="Z35" s="871"/>
      <c r="AA35" s="871"/>
      <c r="AB35" s="1069"/>
      <c r="AC35" s="737"/>
      <c r="AD35" s="187"/>
      <c r="AE35" s="188"/>
      <c r="AF35" s="188"/>
      <c r="AG35" s="189"/>
      <c r="AH35" s="190"/>
      <c r="AI35" s="191"/>
      <c r="AJ35" s="192"/>
      <c r="AK35" s="191"/>
      <c r="AL35" s="191"/>
      <c r="AM35" s="191"/>
      <c r="AN35" s="191"/>
      <c r="AO35" s="193"/>
      <c r="AP35" s="2257">
        <v>1</v>
      </c>
      <c r="AQ35" s="2266">
        <v>0.3333333333333333</v>
      </c>
    </row>
    <row r="36" spans="1:43" s="51" customFormat="1" ht="51.75" thickBot="1">
      <c r="A36" s="2525"/>
      <c r="B36" s="2474"/>
      <c r="C36" s="2487" t="s">
        <v>842</v>
      </c>
      <c r="D36" s="2007" t="s">
        <v>841</v>
      </c>
      <c r="E36" s="2008" t="s">
        <v>1168</v>
      </c>
      <c r="F36" s="202">
        <v>100</v>
      </c>
      <c r="G36" s="2008" t="s">
        <v>1169</v>
      </c>
      <c r="H36" s="597" t="s">
        <v>838</v>
      </c>
      <c r="I36" s="1384">
        <v>0.037037037037037035</v>
      </c>
      <c r="J36" s="2008" t="s">
        <v>840</v>
      </c>
      <c r="K36" s="792">
        <v>42736</v>
      </c>
      <c r="L36" s="205">
        <v>43046</v>
      </c>
      <c r="M36" s="2015"/>
      <c r="N36" s="2015"/>
      <c r="O36" s="2015">
        <v>10</v>
      </c>
      <c r="P36" s="2015">
        <v>10</v>
      </c>
      <c r="Q36" s="2015">
        <v>10</v>
      </c>
      <c r="R36" s="2015">
        <v>10</v>
      </c>
      <c r="S36" s="2015">
        <v>10</v>
      </c>
      <c r="T36" s="2015">
        <v>10</v>
      </c>
      <c r="U36" s="2015">
        <v>10</v>
      </c>
      <c r="V36" s="2015">
        <v>10</v>
      </c>
      <c r="W36" s="2015">
        <v>20</v>
      </c>
      <c r="X36" s="2015"/>
      <c r="Y36" s="803">
        <v>100</v>
      </c>
      <c r="Z36" s="206"/>
      <c r="AA36" s="206"/>
      <c r="AB36" s="1069"/>
      <c r="AC36" s="737"/>
      <c r="AD36" s="187"/>
      <c r="AE36" s="188"/>
      <c r="AF36" s="188"/>
      <c r="AG36" s="189"/>
      <c r="AH36" s="190"/>
      <c r="AI36" s="191"/>
      <c r="AJ36" s="192"/>
      <c r="AK36" s="191"/>
      <c r="AL36" s="191"/>
      <c r="AM36" s="191"/>
      <c r="AN36" s="191"/>
      <c r="AO36" s="193"/>
      <c r="AP36" s="2257">
        <v>1</v>
      </c>
      <c r="AQ36" s="2266">
        <v>0.2</v>
      </c>
    </row>
    <row r="37" spans="1:43" s="51" customFormat="1" ht="51.75" thickBot="1">
      <c r="A37" s="2525"/>
      <c r="B37" s="2474"/>
      <c r="C37" s="2488"/>
      <c r="D37" s="2007" t="s">
        <v>839</v>
      </c>
      <c r="E37" s="2008" t="s">
        <v>1168</v>
      </c>
      <c r="F37" s="202">
        <v>100</v>
      </c>
      <c r="G37" s="2008" t="s">
        <v>1169</v>
      </c>
      <c r="H37" s="597" t="s">
        <v>838</v>
      </c>
      <c r="I37" s="1384">
        <v>0.037037037037037035</v>
      </c>
      <c r="J37" s="2008" t="s">
        <v>837</v>
      </c>
      <c r="K37" s="792">
        <v>42736</v>
      </c>
      <c r="L37" s="207">
        <v>43069</v>
      </c>
      <c r="M37" s="2015"/>
      <c r="N37" s="2015"/>
      <c r="O37" s="2015">
        <v>10</v>
      </c>
      <c r="P37" s="2015">
        <v>10</v>
      </c>
      <c r="Q37" s="2015">
        <v>10</v>
      </c>
      <c r="R37" s="2015">
        <v>10</v>
      </c>
      <c r="S37" s="2015">
        <v>10</v>
      </c>
      <c r="T37" s="2015">
        <v>10</v>
      </c>
      <c r="U37" s="2015">
        <v>10</v>
      </c>
      <c r="V37" s="2015">
        <v>10</v>
      </c>
      <c r="W37" s="2015">
        <v>20</v>
      </c>
      <c r="X37" s="2015"/>
      <c r="Y37" s="803">
        <v>100</v>
      </c>
      <c r="Z37" s="206"/>
      <c r="AA37" s="206"/>
      <c r="AB37" s="1069"/>
      <c r="AC37" s="737"/>
      <c r="AD37" s="187"/>
      <c r="AE37" s="188"/>
      <c r="AF37" s="188"/>
      <c r="AG37" s="189"/>
      <c r="AH37" s="190"/>
      <c r="AI37" s="191"/>
      <c r="AJ37" s="192"/>
      <c r="AK37" s="191"/>
      <c r="AL37" s="191"/>
      <c r="AM37" s="191"/>
      <c r="AN37" s="191"/>
      <c r="AO37" s="193"/>
      <c r="AP37" s="2257">
        <v>1</v>
      </c>
      <c r="AQ37" s="2266">
        <v>0.4</v>
      </c>
    </row>
    <row r="38" spans="1:43" s="51" customFormat="1" ht="64.5" thickBot="1">
      <c r="A38" s="2525"/>
      <c r="B38" s="2474"/>
      <c r="C38" s="2488"/>
      <c r="D38" s="2007" t="s">
        <v>836</v>
      </c>
      <c r="E38" s="2008" t="s">
        <v>831</v>
      </c>
      <c r="F38" s="208">
        <v>200</v>
      </c>
      <c r="G38" s="2008" t="s">
        <v>1170</v>
      </c>
      <c r="H38" s="2008" t="s">
        <v>825</v>
      </c>
      <c r="I38" s="1384">
        <v>0.037037037037037035</v>
      </c>
      <c r="J38" s="2008" t="s">
        <v>835</v>
      </c>
      <c r="K38" s="792">
        <v>42736</v>
      </c>
      <c r="L38" s="207">
        <v>43099</v>
      </c>
      <c r="M38" s="2015"/>
      <c r="N38" s="2015">
        <v>20</v>
      </c>
      <c r="O38" s="2015">
        <v>20</v>
      </c>
      <c r="P38" s="2015">
        <v>20</v>
      </c>
      <c r="Q38" s="2015">
        <v>20</v>
      </c>
      <c r="R38" s="2015">
        <v>20</v>
      </c>
      <c r="S38" s="2015">
        <v>20</v>
      </c>
      <c r="T38" s="2015">
        <v>20</v>
      </c>
      <c r="U38" s="2015">
        <v>20</v>
      </c>
      <c r="V38" s="2015">
        <v>20</v>
      </c>
      <c r="W38" s="2015">
        <v>10</v>
      </c>
      <c r="X38" s="2015">
        <v>10</v>
      </c>
      <c r="Y38" s="803">
        <v>200</v>
      </c>
      <c r="Z38" s="206"/>
      <c r="AA38" s="206"/>
      <c r="AB38" s="1069"/>
      <c r="AC38" s="737"/>
      <c r="AD38" s="187"/>
      <c r="AE38" s="188"/>
      <c r="AF38" s="188"/>
      <c r="AG38" s="189"/>
      <c r="AH38" s="190"/>
      <c r="AI38" s="191"/>
      <c r="AJ38" s="192"/>
      <c r="AK38" s="191"/>
      <c r="AL38" s="191"/>
      <c r="AM38" s="191"/>
      <c r="AN38" s="191"/>
      <c r="AO38" s="193"/>
      <c r="AP38" s="2257">
        <v>1</v>
      </c>
      <c r="AQ38" s="2266">
        <v>0.3</v>
      </c>
    </row>
    <row r="39" spans="1:43" s="51" customFormat="1" ht="77.25" thickBot="1">
      <c r="A39" s="2525"/>
      <c r="B39" s="2474"/>
      <c r="C39" s="2488"/>
      <c r="D39" s="2007" t="s">
        <v>834</v>
      </c>
      <c r="E39" s="2008" t="s">
        <v>1168</v>
      </c>
      <c r="F39" s="208">
        <v>200</v>
      </c>
      <c r="G39" s="2008" t="s">
        <v>1169</v>
      </c>
      <c r="H39" s="2008" t="s">
        <v>825</v>
      </c>
      <c r="I39" s="1384">
        <v>0.037037037037037035</v>
      </c>
      <c r="J39" s="2008" t="s">
        <v>833</v>
      </c>
      <c r="K39" s="207">
        <v>42794</v>
      </c>
      <c r="L39" s="207">
        <v>43098</v>
      </c>
      <c r="M39" s="2015"/>
      <c r="N39" s="2015">
        <v>20</v>
      </c>
      <c r="O39" s="2015">
        <v>20</v>
      </c>
      <c r="P39" s="2015">
        <v>20</v>
      </c>
      <c r="Q39" s="2015">
        <v>20</v>
      </c>
      <c r="R39" s="2015">
        <v>20</v>
      </c>
      <c r="S39" s="2015">
        <v>20</v>
      </c>
      <c r="T39" s="2015">
        <v>20</v>
      </c>
      <c r="U39" s="2015">
        <v>20</v>
      </c>
      <c r="V39" s="2015">
        <v>20</v>
      </c>
      <c r="W39" s="2015">
        <v>10</v>
      </c>
      <c r="X39" s="2015">
        <v>10</v>
      </c>
      <c r="Y39" s="803">
        <v>200</v>
      </c>
      <c r="Z39" s="206"/>
      <c r="AA39" s="206"/>
      <c r="AB39" s="1069"/>
      <c r="AC39" s="737"/>
      <c r="AD39" s="187"/>
      <c r="AE39" s="188"/>
      <c r="AF39" s="188"/>
      <c r="AG39" s="189"/>
      <c r="AH39" s="190"/>
      <c r="AI39" s="191"/>
      <c r="AJ39" s="192"/>
      <c r="AK39" s="191"/>
      <c r="AL39" s="191"/>
      <c r="AM39" s="191"/>
      <c r="AN39" s="191"/>
      <c r="AO39" s="193"/>
      <c r="AP39" s="2257">
        <v>1</v>
      </c>
      <c r="AQ39" s="2266">
        <v>0.425</v>
      </c>
    </row>
    <row r="40" spans="1:43" s="51" customFormat="1" ht="39" thickBot="1">
      <c r="A40" s="2525"/>
      <c r="B40" s="2474"/>
      <c r="C40" s="2488"/>
      <c r="D40" s="2007" t="s">
        <v>832</v>
      </c>
      <c r="E40" s="2008" t="s">
        <v>1171</v>
      </c>
      <c r="F40" s="804">
        <v>1</v>
      </c>
      <c r="G40" s="2008" t="s">
        <v>1172</v>
      </c>
      <c r="H40" s="2008" t="s">
        <v>830</v>
      </c>
      <c r="I40" s="1384">
        <v>0.037037037037037035</v>
      </c>
      <c r="J40" s="2008" t="s">
        <v>829</v>
      </c>
      <c r="K40" s="792">
        <v>42736</v>
      </c>
      <c r="L40" s="207">
        <v>43099</v>
      </c>
      <c r="M40" s="2016">
        <v>1</v>
      </c>
      <c r="N40" s="2016">
        <v>1</v>
      </c>
      <c r="O40" s="2016">
        <v>1</v>
      </c>
      <c r="P40" s="2016">
        <v>1</v>
      </c>
      <c r="Q40" s="2016">
        <v>1</v>
      </c>
      <c r="R40" s="2016">
        <v>1</v>
      </c>
      <c r="S40" s="2016">
        <v>1</v>
      </c>
      <c r="T40" s="2016">
        <v>1</v>
      </c>
      <c r="U40" s="2016">
        <v>1</v>
      </c>
      <c r="V40" s="2016">
        <v>1</v>
      </c>
      <c r="W40" s="2016">
        <v>1</v>
      </c>
      <c r="X40" s="2016">
        <v>1</v>
      </c>
      <c r="Y40" s="641">
        <v>12</v>
      </c>
      <c r="Z40" s="206"/>
      <c r="AA40" s="206"/>
      <c r="AB40" s="1069"/>
      <c r="AC40" s="737"/>
      <c r="AD40" s="187"/>
      <c r="AE40" s="188"/>
      <c r="AF40" s="188"/>
      <c r="AG40" s="189"/>
      <c r="AH40" s="190"/>
      <c r="AI40" s="191"/>
      <c r="AJ40" s="192"/>
      <c r="AK40" s="191"/>
      <c r="AL40" s="191"/>
      <c r="AM40" s="191"/>
      <c r="AN40" s="191"/>
      <c r="AO40" s="193"/>
      <c r="AP40" s="2257">
        <v>1</v>
      </c>
      <c r="AQ40" s="2266">
        <v>0.0008333333333333334</v>
      </c>
    </row>
    <row r="41" spans="1:59" s="51" customFormat="1" ht="64.5" thickBot="1">
      <c r="A41" s="2525"/>
      <c r="B41" s="2474"/>
      <c r="C41" s="2488"/>
      <c r="D41" s="2007" t="s">
        <v>828</v>
      </c>
      <c r="E41" s="2008" t="s">
        <v>1173</v>
      </c>
      <c r="F41" s="208">
        <v>2</v>
      </c>
      <c r="G41" s="2008" t="s">
        <v>1174</v>
      </c>
      <c r="H41" s="2008" t="s">
        <v>825</v>
      </c>
      <c r="I41" s="1384">
        <v>0.037037037037037035</v>
      </c>
      <c r="J41" s="2008" t="s">
        <v>827</v>
      </c>
      <c r="K41" s="207">
        <v>42888</v>
      </c>
      <c r="L41" s="207">
        <v>42885</v>
      </c>
      <c r="M41" s="2015"/>
      <c r="N41" s="2015"/>
      <c r="O41" s="2015"/>
      <c r="P41" s="2015"/>
      <c r="Q41" s="2015">
        <v>2</v>
      </c>
      <c r="R41" s="2015"/>
      <c r="S41" s="2015"/>
      <c r="T41" s="2015"/>
      <c r="U41" s="2015"/>
      <c r="V41" s="2015"/>
      <c r="W41" s="2015"/>
      <c r="X41" s="2015"/>
      <c r="Y41" s="805">
        <f>SUM(M41:X41)</f>
        <v>2</v>
      </c>
      <c r="Z41" s="206"/>
      <c r="AA41" s="206"/>
      <c r="AB41" s="1069"/>
      <c r="AC41" s="737"/>
      <c r="AD41" s="187"/>
      <c r="AE41" s="188"/>
      <c r="AF41" s="188"/>
      <c r="AG41" s="189"/>
      <c r="AH41" s="190"/>
      <c r="AI41" s="191"/>
      <c r="AJ41" s="192"/>
      <c r="AK41" s="191"/>
      <c r="AL41" s="191"/>
      <c r="AM41" s="191"/>
      <c r="AN41" s="191"/>
      <c r="AO41" s="193"/>
      <c r="AP41" s="2257" t="s">
        <v>95</v>
      </c>
      <c r="AQ41" s="2267">
        <v>0</v>
      </c>
      <c r="AR41" s="21"/>
      <c r="AS41" s="21"/>
      <c r="AT41" s="21"/>
      <c r="AU41" s="21"/>
      <c r="AV41" s="21"/>
      <c r="AW41" s="21"/>
      <c r="AX41" s="21"/>
      <c r="AY41" s="21"/>
      <c r="AZ41" s="21"/>
      <c r="BA41" s="21"/>
      <c r="BB41" s="21"/>
      <c r="BC41" s="21"/>
      <c r="BD41" s="21"/>
      <c r="BE41" s="21"/>
      <c r="BF41" s="21"/>
      <c r="BG41" s="21"/>
    </row>
    <row r="42" spans="1:59" s="51" customFormat="1" ht="39" thickBot="1">
      <c r="A42" s="2525"/>
      <c r="B42" s="2474"/>
      <c r="C42" s="2489"/>
      <c r="D42" s="2007" t="s">
        <v>826</v>
      </c>
      <c r="E42" s="2008" t="s">
        <v>458</v>
      </c>
      <c r="F42" s="208">
        <v>11</v>
      </c>
      <c r="G42" s="2008" t="s">
        <v>1175</v>
      </c>
      <c r="H42" s="2008" t="s">
        <v>825</v>
      </c>
      <c r="I42" s="1384">
        <v>0.037037037037037035</v>
      </c>
      <c r="J42" s="2008" t="s">
        <v>824</v>
      </c>
      <c r="K42" s="207">
        <v>42772</v>
      </c>
      <c r="L42" s="207">
        <v>43074</v>
      </c>
      <c r="M42" s="2015"/>
      <c r="N42" s="2015">
        <v>1</v>
      </c>
      <c r="O42" s="2015">
        <v>1</v>
      </c>
      <c r="P42" s="2015">
        <v>1</v>
      </c>
      <c r="Q42" s="2015">
        <v>1</v>
      </c>
      <c r="R42" s="2015">
        <v>1</v>
      </c>
      <c r="S42" s="2015">
        <v>1</v>
      </c>
      <c r="T42" s="2015">
        <v>1</v>
      </c>
      <c r="U42" s="2015">
        <v>1</v>
      </c>
      <c r="V42" s="2015">
        <v>1</v>
      </c>
      <c r="W42" s="2015">
        <v>1</v>
      </c>
      <c r="X42" s="2015">
        <v>1</v>
      </c>
      <c r="Y42" s="803">
        <v>11</v>
      </c>
      <c r="Z42" s="206"/>
      <c r="AA42" s="206"/>
      <c r="AB42" s="1069"/>
      <c r="AC42" s="737"/>
      <c r="AD42" s="187"/>
      <c r="AE42" s="188"/>
      <c r="AF42" s="188"/>
      <c r="AG42" s="189"/>
      <c r="AH42" s="190"/>
      <c r="AI42" s="191"/>
      <c r="AJ42" s="192"/>
      <c r="AK42" s="191"/>
      <c r="AL42" s="191"/>
      <c r="AM42" s="191"/>
      <c r="AN42" s="191"/>
      <c r="AO42" s="193"/>
      <c r="AP42" s="2257">
        <v>1</v>
      </c>
      <c r="AQ42" s="2267">
        <v>0.2727272727272727</v>
      </c>
      <c r="AR42" s="21"/>
      <c r="AS42" s="21"/>
      <c r="AT42" s="21"/>
      <c r="AU42" s="21"/>
      <c r="AV42" s="21"/>
      <c r="AW42" s="21"/>
      <c r="AX42" s="21"/>
      <c r="AY42" s="21"/>
      <c r="AZ42" s="21"/>
      <c r="BA42" s="21"/>
      <c r="BB42" s="21"/>
      <c r="BC42" s="21"/>
      <c r="BD42" s="21"/>
      <c r="BE42" s="21"/>
      <c r="BF42" s="21"/>
      <c r="BG42" s="21"/>
    </row>
    <row r="43" spans="1:59" s="21" customFormat="1" ht="16.5" thickBot="1">
      <c r="A43" s="2882" t="s">
        <v>92</v>
      </c>
      <c r="B43" s="2883"/>
      <c r="C43" s="2883"/>
      <c r="D43" s="2009"/>
      <c r="E43" s="2010"/>
      <c r="F43" s="2009"/>
      <c r="G43" s="2009"/>
      <c r="H43" s="2009"/>
      <c r="I43" s="2011">
        <f>SUBTOTAL(9,I16:I42)</f>
        <v>0.9999999999999993</v>
      </c>
      <c r="J43" s="2009"/>
      <c r="K43" s="2009"/>
      <c r="L43" s="2009"/>
      <c r="M43" s="2009"/>
      <c r="N43" s="2009"/>
      <c r="O43" s="2009"/>
      <c r="P43" s="2009"/>
      <c r="Q43" s="2009"/>
      <c r="R43" s="2009"/>
      <c r="S43" s="2009"/>
      <c r="T43" s="2009"/>
      <c r="U43" s="2009"/>
      <c r="V43" s="2009"/>
      <c r="W43" s="2009"/>
      <c r="X43" s="2009"/>
      <c r="Y43" s="802"/>
      <c r="Z43" s="789">
        <f>SUM(Z25:Z42)</f>
        <v>1830000000</v>
      </c>
      <c r="AA43" s="789" t="e">
        <f>SUM(AA17:AA42)</f>
        <v>#REF!</v>
      </c>
      <c r="AB43" s="1355"/>
      <c r="AC43" s="737"/>
      <c r="AD43" s="187"/>
      <c r="AE43" s="188"/>
      <c r="AF43" s="188"/>
      <c r="AG43" s="189"/>
      <c r="AH43" s="190"/>
      <c r="AI43" s="191"/>
      <c r="AJ43" s="192"/>
      <c r="AK43" s="191"/>
      <c r="AL43" s="191"/>
      <c r="AM43" s="191"/>
      <c r="AN43" s="191"/>
      <c r="AO43" s="193"/>
      <c r="AP43" s="2259"/>
      <c r="AQ43" s="2266"/>
      <c r="AR43" s="51"/>
      <c r="AS43" s="51"/>
      <c r="AT43" s="51"/>
      <c r="AU43" s="51"/>
      <c r="AV43" s="51"/>
      <c r="AW43" s="51"/>
      <c r="AX43" s="51"/>
      <c r="AY43" s="51"/>
      <c r="AZ43" s="51"/>
      <c r="BA43" s="51"/>
      <c r="BB43" s="51"/>
      <c r="BC43" s="51"/>
      <c r="BD43" s="51"/>
      <c r="BE43" s="51"/>
      <c r="BF43" s="51"/>
      <c r="BG43" s="51"/>
    </row>
    <row r="44" spans="1:43" s="51" customFormat="1" ht="25.5">
      <c r="A44" s="2929">
        <v>2</v>
      </c>
      <c r="B44" s="2929" t="s">
        <v>1727</v>
      </c>
      <c r="C44" s="2487" t="s">
        <v>107</v>
      </c>
      <c r="D44" s="786" t="s">
        <v>823</v>
      </c>
      <c r="E44" s="784" t="s">
        <v>822</v>
      </c>
      <c r="F44" s="202">
        <v>6</v>
      </c>
      <c r="G44" s="784" t="s">
        <v>821</v>
      </c>
      <c r="H44" s="784" t="s">
        <v>820</v>
      </c>
      <c r="I44" s="795">
        <v>0.3333</v>
      </c>
      <c r="J44" s="784" t="s">
        <v>817</v>
      </c>
      <c r="K44" s="792">
        <v>42767</v>
      </c>
      <c r="L44" s="792">
        <v>43100</v>
      </c>
      <c r="M44" s="2015"/>
      <c r="N44" s="2015">
        <v>1</v>
      </c>
      <c r="O44" s="2015"/>
      <c r="P44" s="2015">
        <v>1</v>
      </c>
      <c r="Q44" s="2015"/>
      <c r="R44" s="2015">
        <v>1</v>
      </c>
      <c r="S44" s="2015"/>
      <c r="T44" s="2015">
        <v>1</v>
      </c>
      <c r="U44" s="2015"/>
      <c r="V44" s="2015">
        <v>1</v>
      </c>
      <c r="W44" s="2015"/>
      <c r="X44" s="2015">
        <v>1</v>
      </c>
      <c r="Y44" s="641">
        <f>SUM(M44:X44)</f>
        <v>6</v>
      </c>
      <c r="Z44" s="871"/>
      <c r="AA44" s="871"/>
      <c r="AB44" s="1069"/>
      <c r="AC44" s="737"/>
      <c r="AD44" s="187"/>
      <c r="AE44" s="188"/>
      <c r="AF44" s="188"/>
      <c r="AG44" s="189"/>
      <c r="AH44" s="190"/>
      <c r="AI44" s="191"/>
      <c r="AJ44" s="192"/>
      <c r="AK44" s="191"/>
      <c r="AL44" s="191"/>
      <c r="AM44" s="191"/>
      <c r="AN44" s="191"/>
      <c r="AO44" s="193"/>
      <c r="AP44" s="2257">
        <v>1</v>
      </c>
      <c r="AQ44" s="2266">
        <v>0.3333333333333333</v>
      </c>
    </row>
    <row r="45" spans="1:59" s="51" customFormat="1" ht="51.75" thickBot="1">
      <c r="A45" s="2930"/>
      <c r="B45" s="2930"/>
      <c r="C45" s="2489"/>
      <c r="D45" s="786" t="s">
        <v>174</v>
      </c>
      <c r="E45" s="784" t="s">
        <v>822</v>
      </c>
      <c r="F45" s="202">
        <v>6</v>
      </c>
      <c r="G45" s="784" t="s">
        <v>821</v>
      </c>
      <c r="H45" s="784" t="s">
        <v>820</v>
      </c>
      <c r="I45" s="795">
        <v>0.3333</v>
      </c>
      <c r="J45" s="784" t="s">
        <v>817</v>
      </c>
      <c r="K45" s="792">
        <v>42767</v>
      </c>
      <c r="L45" s="792">
        <v>43100</v>
      </c>
      <c r="M45" s="2015"/>
      <c r="N45" s="2015">
        <v>1</v>
      </c>
      <c r="O45" s="2015"/>
      <c r="P45" s="2015">
        <v>1</v>
      </c>
      <c r="Q45" s="2015"/>
      <c r="R45" s="2015">
        <v>1</v>
      </c>
      <c r="S45" s="2015"/>
      <c r="T45" s="2015">
        <v>1</v>
      </c>
      <c r="U45" s="2015"/>
      <c r="V45" s="2015">
        <v>1</v>
      </c>
      <c r="W45" s="2015"/>
      <c r="X45" s="2015">
        <v>1</v>
      </c>
      <c r="Y45" s="641">
        <f>SUM(M45:X45)</f>
        <v>6</v>
      </c>
      <c r="Z45" s="871"/>
      <c r="AA45" s="871"/>
      <c r="AB45" s="1069"/>
      <c r="AC45" s="737"/>
      <c r="AD45" s="187"/>
      <c r="AE45" s="188"/>
      <c r="AF45" s="188"/>
      <c r="AG45" s="189"/>
      <c r="AH45" s="190"/>
      <c r="AI45" s="191"/>
      <c r="AJ45" s="192"/>
      <c r="AK45" s="191"/>
      <c r="AL45" s="191"/>
      <c r="AM45" s="191"/>
      <c r="AN45" s="191"/>
      <c r="AO45" s="193"/>
      <c r="AP45" s="2257">
        <v>1</v>
      </c>
      <c r="AQ45" s="2267">
        <v>0.16666666666666666</v>
      </c>
      <c r="AR45" s="21"/>
      <c r="AS45" s="21"/>
      <c r="AT45" s="21"/>
      <c r="AU45" s="21"/>
      <c r="AV45" s="21"/>
      <c r="AW45" s="21"/>
      <c r="AX45" s="21"/>
      <c r="AY45" s="21"/>
      <c r="AZ45" s="21"/>
      <c r="BA45" s="21"/>
      <c r="BB45" s="21"/>
      <c r="BC45" s="21"/>
      <c r="BD45" s="21"/>
      <c r="BE45" s="21"/>
      <c r="BF45" s="21"/>
      <c r="BG45" s="21"/>
    </row>
    <row r="46" spans="1:59" s="51" customFormat="1" ht="51.75" thickBot="1">
      <c r="A46" s="2931"/>
      <c r="B46" s="2931"/>
      <c r="C46" s="787" t="s">
        <v>493</v>
      </c>
      <c r="D46" s="1746" t="s">
        <v>1722</v>
      </c>
      <c r="E46" s="1749" t="s">
        <v>799</v>
      </c>
      <c r="F46" s="697">
        <v>6</v>
      </c>
      <c r="G46" s="1750" t="s">
        <v>1733</v>
      </c>
      <c r="H46" s="784" t="s">
        <v>820</v>
      </c>
      <c r="I46" s="795">
        <v>0.3333</v>
      </c>
      <c r="J46" s="1751" t="s">
        <v>1736</v>
      </c>
      <c r="K46" s="1748">
        <v>42736</v>
      </c>
      <c r="L46" s="1748">
        <v>43100</v>
      </c>
      <c r="M46" s="2017"/>
      <c r="N46" s="2017"/>
      <c r="O46" s="2017">
        <v>2</v>
      </c>
      <c r="P46" s="2017"/>
      <c r="Q46" s="2017"/>
      <c r="R46" s="2017"/>
      <c r="S46" s="2017">
        <v>2</v>
      </c>
      <c r="T46" s="2017"/>
      <c r="U46" s="2017"/>
      <c r="V46" s="2017"/>
      <c r="W46" s="2017"/>
      <c r="X46" s="2017">
        <v>2</v>
      </c>
      <c r="Y46" s="703">
        <f>SUM(M46:X46)</f>
        <v>6</v>
      </c>
      <c r="Z46" s="1710"/>
      <c r="AA46" s="1710"/>
      <c r="AB46" s="1711"/>
      <c r="AC46" s="737"/>
      <c r="AD46" s="187"/>
      <c r="AE46" s="188"/>
      <c r="AF46" s="188"/>
      <c r="AG46" s="189"/>
      <c r="AH46" s="190"/>
      <c r="AI46" s="191"/>
      <c r="AJ46" s="192"/>
      <c r="AK46" s="191"/>
      <c r="AL46" s="191"/>
      <c r="AM46" s="191"/>
      <c r="AN46" s="191"/>
      <c r="AO46" s="193"/>
      <c r="AP46" s="2257">
        <v>1</v>
      </c>
      <c r="AQ46" s="2267">
        <v>1</v>
      </c>
      <c r="AR46" s="21"/>
      <c r="AS46" s="21"/>
      <c r="AT46" s="21"/>
      <c r="AU46" s="21"/>
      <c r="AV46" s="21"/>
      <c r="AW46" s="21"/>
      <c r="AX46" s="21"/>
      <c r="AY46" s="21"/>
      <c r="AZ46" s="21"/>
      <c r="BA46" s="21"/>
      <c r="BB46" s="21"/>
      <c r="BC46" s="21"/>
      <c r="BD46" s="21"/>
      <c r="BE46" s="21"/>
      <c r="BF46" s="21"/>
      <c r="BG46" s="21"/>
    </row>
    <row r="47" spans="1:59" s="21" customFormat="1" ht="16.5" thickBot="1">
      <c r="A47" s="2882" t="s">
        <v>92</v>
      </c>
      <c r="B47" s="2883"/>
      <c r="C47" s="2883"/>
      <c r="D47" s="2009"/>
      <c r="E47" s="2010"/>
      <c r="F47" s="2009"/>
      <c r="G47" s="2009"/>
      <c r="H47" s="2009"/>
      <c r="I47" s="2012">
        <f>SUBTOTAL(9,I44:I46)</f>
        <v>0.9999</v>
      </c>
      <c r="J47" s="2009"/>
      <c r="K47" s="2009"/>
      <c r="L47" s="2009"/>
      <c r="M47" s="2009"/>
      <c r="N47" s="2009"/>
      <c r="O47" s="2009"/>
      <c r="P47" s="2009"/>
      <c r="Q47" s="2009"/>
      <c r="R47" s="2009"/>
      <c r="S47" s="2009"/>
      <c r="T47" s="2009"/>
      <c r="U47" s="2009"/>
      <c r="V47" s="2009"/>
      <c r="W47" s="2009"/>
      <c r="X47" s="2009"/>
      <c r="Y47" s="2013"/>
      <c r="Z47" s="1389"/>
      <c r="AA47" s="1389">
        <f>SUM(AA44:AA45)</f>
        <v>0</v>
      </c>
      <c r="AB47" s="1355"/>
      <c r="AC47" s="737"/>
      <c r="AD47" s="187"/>
      <c r="AE47" s="188"/>
      <c r="AF47" s="188"/>
      <c r="AG47" s="189"/>
      <c r="AH47" s="190"/>
      <c r="AI47" s="191"/>
      <c r="AJ47" s="192"/>
      <c r="AK47" s="191"/>
      <c r="AL47" s="191"/>
      <c r="AM47" s="191"/>
      <c r="AN47" s="191"/>
      <c r="AO47" s="193"/>
      <c r="AP47" s="2259"/>
      <c r="AQ47" s="2266"/>
      <c r="AR47" s="51"/>
      <c r="AS47" s="51"/>
      <c r="AT47" s="51"/>
      <c r="AU47" s="51"/>
      <c r="AV47" s="51"/>
      <c r="AW47" s="51"/>
      <c r="AX47" s="51"/>
      <c r="AY47" s="51"/>
      <c r="AZ47" s="51"/>
      <c r="BA47" s="51"/>
      <c r="BB47" s="51"/>
      <c r="BC47" s="51"/>
      <c r="BD47" s="51"/>
      <c r="BE47" s="51"/>
      <c r="BF47" s="51"/>
      <c r="BG47" s="51"/>
    </row>
    <row r="48" spans="1:59" s="51" customFormat="1" ht="51.75" thickBot="1">
      <c r="A48" s="2929">
        <v>3</v>
      </c>
      <c r="B48" s="2929" t="s">
        <v>112</v>
      </c>
      <c r="C48" s="1295" t="s">
        <v>461</v>
      </c>
      <c r="D48" s="786" t="s">
        <v>819</v>
      </c>
      <c r="E48" s="784" t="s">
        <v>1176</v>
      </c>
      <c r="F48" s="202">
        <v>1</v>
      </c>
      <c r="G48" s="784" t="s">
        <v>1177</v>
      </c>
      <c r="H48" s="784" t="s">
        <v>818</v>
      </c>
      <c r="I48" s="795">
        <v>0.5</v>
      </c>
      <c r="J48" s="784" t="s">
        <v>817</v>
      </c>
      <c r="K48" s="792">
        <v>42736</v>
      </c>
      <c r="L48" s="792">
        <v>42916</v>
      </c>
      <c r="M48" s="2015"/>
      <c r="N48" s="2015"/>
      <c r="O48" s="2015"/>
      <c r="P48" s="2015">
        <v>1</v>
      </c>
      <c r="Q48" s="2015"/>
      <c r="R48" s="2015"/>
      <c r="S48" s="2015"/>
      <c r="T48" s="2015"/>
      <c r="U48" s="2015"/>
      <c r="V48" s="2015"/>
      <c r="W48" s="2015"/>
      <c r="X48" s="2015"/>
      <c r="Y48" s="641">
        <v>1</v>
      </c>
      <c r="Z48" s="871"/>
      <c r="AA48" s="871"/>
      <c r="AB48" s="1069"/>
      <c r="AC48" s="737"/>
      <c r="AD48" s="187"/>
      <c r="AE48" s="188"/>
      <c r="AF48" s="188"/>
      <c r="AG48" s="189"/>
      <c r="AH48" s="190"/>
      <c r="AI48" s="191"/>
      <c r="AJ48" s="192"/>
      <c r="AK48" s="191"/>
      <c r="AL48" s="191"/>
      <c r="AM48" s="191"/>
      <c r="AN48" s="191"/>
      <c r="AO48" s="193"/>
      <c r="AP48" s="2257">
        <v>1</v>
      </c>
      <c r="AQ48" s="2267">
        <v>0.3333333333333333</v>
      </c>
      <c r="AR48" s="21"/>
      <c r="AS48" s="21"/>
      <c r="AT48" s="21"/>
      <c r="AU48" s="21"/>
      <c r="AV48" s="21"/>
      <c r="AW48" s="21"/>
      <c r="AX48" s="21"/>
      <c r="AY48" s="21"/>
      <c r="AZ48" s="21"/>
      <c r="BA48" s="21"/>
      <c r="BB48" s="21"/>
      <c r="BC48" s="21"/>
      <c r="BD48" s="21"/>
      <c r="BE48" s="21"/>
      <c r="BF48" s="21"/>
      <c r="BG48" s="21"/>
    </row>
    <row r="49" spans="1:59" s="51" customFormat="1" ht="63" customHeight="1" thickBot="1">
      <c r="A49" s="2930"/>
      <c r="B49" s="2930"/>
      <c r="C49" s="1295" t="s">
        <v>1729</v>
      </c>
      <c r="D49" s="1746" t="s">
        <v>1721</v>
      </c>
      <c r="E49" s="1749" t="s">
        <v>1725</v>
      </c>
      <c r="F49" s="697">
        <v>2</v>
      </c>
      <c r="G49" s="1750" t="s">
        <v>1737</v>
      </c>
      <c r="H49" s="784" t="s">
        <v>820</v>
      </c>
      <c r="I49" s="704">
        <v>0.5</v>
      </c>
      <c r="J49" s="1747" t="s">
        <v>1723</v>
      </c>
      <c r="K49" s="1748">
        <v>42736</v>
      </c>
      <c r="L49" s="1748">
        <v>43100</v>
      </c>
      <c r="M49" s="2015"/>
      <c r="N49" s="2015"/>
      <c r="O49" s="2015">
        <v>2</v>
      </c>
      <c r="P49" s="2015"/>
      <c r="Q49" s="2015"/>
      <c r="R49" s="2015"/>
      <c r="S49" s="2015"/>
      <c r="T49" s="2015"/>
      <c r="U49" s="2015"/>
      <c r="V49" s="2015"/>
      <c r="W49" s="2015"/>
      <c r="X49" s="2015"/>
      <c r="Y49" s="703">
        <f>SUM(M49:W49)</f>
        <v>2</v>
      </c>
      <c r="Z49" s="1710"/>
      <c r="AA49" s="1710"/>
      <c r="AB49" s="1711"/>
      <c r="AC49" s="737"/>
      <c r="AD49" s="187"/>
      <c r="AE49" s="188"/>
      <c r="AF49" s="188"/>
      <c r="AG49" s="189"/>
      <c r="AH49" s="190"/>
      <c r="AI49" s="191"/>
      <c r="AJ49" s="192"/>
      <c r="AK49" s="191"/>
      <c r="AL49" s="191"/>
      <c r="AM49" s="191"/>
      <c r="AN49" s="191"/>
      <c r="AO49" s="193"/>
      <c r="AP49" s="2257">
        <v>1</v>
      </c>
      <c r="AQ49" s="2267">
        <v>1</v>
      </c>
      <c r="AR49" s="21"/>
      <c r="AS49" s="21"/>
      <c r="AT49" s="21"/>
      <c r="AU49" s="21"/>
      <c r="AV49" s="21"/>
      <c r="AW49" s="21"/>
      <c r="AX49" s="21"/>
      <c r="AY49" s="21"/>
      <c r="AZ49" s="21"/>
      <c r="BA49" s="21"/>
      <c r="BB49" s="21"/>
      <c r="BC49" s="21"/>
      <c r="BD49" s="21"/>
      <c r="BE49" s="21"/>
      <c r="BF49" s="21"/>
      <c r="BG49" s="21"/>
    </row>
    <row r="50" spans="1:43" s="21" customFormat="1" ht="16.5" thickBot="1">
      <c r="A50" s="2882" t="s">
        <v>92</v>
      </c>
      <c r="B50" s="2883"/>
      <c r="C50" s="2883"/>
      <c r="D50" s="1351"/>
      <c r="E50" s="1351"/>
      <c r="F50" s="1351"/>
      <c r="G50" s="1351"/>
      <c r="H50" s="1351"/>
      <c r="I50" s="1362">
        <f>SUBTOTAL(9,I48:I49)</f>
        <v>1</v>
      </c>
      <c r="J50" s="1351"/>
      <c r="K50" s="1351"/>
      <c r="L50" s="1351"/>
      <c r="M50" s="1351"/>
      <c r="N50" s="1351"/>
      <c r="O50" s="1351"/>
      <c r="P50" s="1351"/>
      <c r="Q50" s="1351"/>
      <c r="R50" s="1351"/>
      <c r="S50" s="1351"/>
      <c r="T50" s="1351"/>
      <c r="U50" s="1351"/>
      <c r="V50" s="1351"/>
      <c r="W50" s="1351"/>
      <c r="X50" s="1351"/>
      <c r="Y50" s="1363"/>
      <c r="Z50" s="1354"/>
      <c r="AA50" s="1354">
        <f>SUM(AA48)</f>
        <v>0</v>
      </c>
      <c r="AB50" s="1355"/>
      <c r="AC50" s="737"/>
      <c r="AD50" s="187"/>
      <c r="AE50" s="188"/>
      <c r="AF50" s="188"/>
      <c r="AG50" s="189"/>
      <c r="AH50" s="190"/>
      <c r="AI50" s="191"/>
      <c r="AJ50" s="192"/>
      <c r="AK50" s="191"/>
      <c r="AL50" s="191"/>
      <c r="AM50" s="191"/>
      <c r="AN50" s="191"/>
      <c r="AO50" s="193"/>
      <c r="AP50" s="2260">
        <f>AVERAGE(AP16:AP49)</f>
        <v>1</v>
      </c>
      <c r="AQ50" s="2264"/>
    </row>
    <row r="51" spans="1:59" s="21" customFormat="1" ht="16.5" thickBot="1">
      <c r="A51" s="2986" t="s">
        <v>102</v>
      </c>
      <c r="B51" s="2986"/>
      <c r="C51" s="2986"/>
      <c r="D51" s="1356"/>
      <c r="E51" s="1390"/>
      <c r="F51" s="1390"/>
      <c r="G51" s="1390"/>
      <c r="H51" s="1391"/>
      <c r="I51" s="1392">
        <f>SUM(I16:I42)</f>
        <v>0.9999999999999993</v>
      </c>
      <c r="J51" s="1391"/>
      <c r="K51" s="1391"/>
      <c r="L51" s="1391"/>
      <c r="M51" s="1391"/>
      <c r="N51" s="1391"/>
      <c r="O51" s="1391"/>
      <c r="P51" s="1391"/>
      <c r="Q51" s="1391"/>
      <c r="R51" s="1391"/>
      <c r="S51" s="1391"/>
      <c r="T51" s="1391"/>
      <c r="U51" s="1391"/>
      <c r="V51" s="1391"/>
      <c r="W51" s="1391"/>
      <c r="X51" s="1391"/>
      <c r="Y51" s="1393"/>
      <c r="Z51" s="1359">
        <f>Z50+Z47+Z43</f>
        <v>1830000000</v>
      </c>
      <c r="AA51" s="1359">
        <v>692362260.581698</v>
      </c>
      <c r="AB51" s="1394"/>
      <c r="AC51" s="737"/>
      <c r="AD51" s="187"/>
      <c r="AE51" s="188"/>
      <c r="AF51" s="188"/>
      <c r="AG51" s="189"/>
      <c r="AH51" s="190"/>
      <c r="AI51" s="191"/>
      <c r="AJ51" s="192"/>
      <c r="AK51" s="191"/>
      <c r="AL51" s="191"/>
      <c r="AM51" s="191"/>
      <c r="AN51" s="191"/>
      <c r="AO51" s="193"/>
      <c r="AP51" s="2261">
        <f>AVERAGE(AP50)</f>
        <v>1</v>
      </c>
      <c r="AQ51" s="2265"/>
      <c r="AR51" s="20"/>
      <c r="AS51" s="20"/>
      <c r="AT51" s="20"/>
      <c r="AU51" s="20"/>
      <c r="AV51" s="20"/>
      <c r="AW51" s="20"/>
      <c r="AX51" s="20"/>
      <c r="AY51" s="20"/>
      <c r="AZ51" s="20"/>
      <c r="BA51" s="20"/>
      <c r="BB51" s="20"/>
      <c r="BC51" s="20"/>
      <c r="BD51" s="20"/>
      <c r="BE51" s="20"/>
      <c r="BF51" s="20"/>
      <c r="BG51" s="20"/>
    </row>
    <row r="52" spans="1:59" s="20" customFormat="1" ht="26.25" customHeight="1" thickBot="1">
      <c r="A52" s="1369"/>
      <c r="B52" s="1370"/>
      <c r="C52" s="1371"/>
      <c r="D52" s="1371"/>
      <c r="E52" s="1371"/>
      <c r="F52" s="1372"/>
      <c r="G52" s="1371"/>
      <c r="H52" s="1371"/>
      <c r="I52" s="1373"/>
      <c r="J52" s="1371"/>
      <c r="K52" s="1374"/>
      <c r="L52" s="1374"/>
      <c r="M52" s="1371"/>
      <c r="N52" s="1371"/>
      <c r="O52" s="1371"/>
      <c r="P52" s="1371"/>
      <c r="Q52" s="1371"/>
      <c r="R52" s="1371"/>
      <c r="S52" s="1371"/>
      <c r="T52" s="1371"/>
      <c r="U52" s="1371"/>
      <c r="V52" s="1371"/>
      <c r="W52" s="1371"/>
      <c r="X52" s="1371"/>
      <c r="Y52" s="1375"/>
      <c r="Z52" s="1375"/>
      <c r="AA52" s="1375"/>
      <c r="AB52" s="1375"/>
      <c r="AC52" s="1375"/>
      <c r="AD52" s="1375"/>
      <c r="AE52" s="1375"/>
      <c r="AF52" s="1375"/>
      <c r="AG52" s="1375"/>
      <c r="AH52" s="1375"/>
      <c r="AI52" s="1375"/>
      <c r="AJ52" s="1375"/>
      <c r="AK52" s="1375"/>
      <c r="AL52" s="1375"/>
      <c r="AM52" s="1375"/>
      <c r="AN52" s="1375"/>
      <c r="AO52" s="1375"/>
      <c r="AP52" s="2262">
        <f>AVERAGE(AP51)</f>
        <v>1</v>
      </c>
      <c r="AQ52" s="2268">
        <f>AVERAGE(AQ16:AQ51)</f>
        <v>0.3851633522727273</v>
      </c>
      <c r="AR52" s="10"/>
      <c r="AS52" s="10"/>
      <c r="AT52" s="10"/>
      <c r="AU52" s="10"/>
      <c r="AV52" s="10"/>
      <c r="AW52" s="10"/>
      <c r="AX52" s="10"/>
      <c r="AY52" s="10"/>
      <c r="AZ52" s="10"/>
      <c r="BA52" s="10"/>
      <c r="BB52" s="10"/>
      <c r="BC52" s="10"/>
      <c r="BD52" s="10"/>
      <c r="BE52" s="10"/>
      <c r="BF52" s="10"/>
      <c r="BG52" s="10"/>
    </row>
  </sheetData>
  <sheetProtection/>
  <mergeCells count="33">
    <mergeCell ref="A44:A46"/>
    <mergeCell ref="B44:B46"/>
    <mergeCell ref="B48:B49"/>
    <mergeCell ref="A48:A49"/>
    <mergeCell ref="A16:A42"/>
    <mergeCell ref="B16:B42"/>
    <mergeCell ref="C16:C27"/>
    <mergeCell ref="C36:C42"/>
    <mergeCell ref="C28:C34"/>
    <mergeCell ref="A51:C51"/>
    <mergeCell ref="A43:C43"/>
    <mergeCell ref="C44:C45"/>
    <mergeCell ref="A47:C47"/>
    <mergeCell ref="A50:C50"/>
    <mergeCell ref="A11:C11"/>
    <mergeCell ref="E11:AB11"/>
    <mergeCell ref="AC11:AO11"/>
    <mergeCell ref="A13:C13"/>
    <mergeCell ref="E13:AB13"/>
    <mergeCell ref="AC13:AO13"/>
    <mergeCell ref="A1:C4"/>
    <mergeCell ref="AK1:AM4"/>
    <mergeCell ref="AN1:AO4"/>
    <mergeCell ref="AA1:AA4"/>
    <mergeCell ref="AB1:AB4"/>
    <mergeCell ref="D1:Y2"/>
    <mergeCell ref="D3:Y4"/>
    <mergeCell ref="A5:AB5"/>
    <mergeCell ref="AC5:AO9"/>
    <mergeCell ref="A6:AB6"/>
    <mergeCell ref="A7:AB7"/>
    <mergeCell ref="A8:AB8"/>
    <mergeCell ref="A9:AB9"/>
  </mergeCells>
  <printOptions/>
  <pageMargins left="0.7" right="0.7" top="0.75" bottom="0.75" header="0.3" footer="0.3"/>
  <pageSetup horizontalDpi="600" verticalDpi="600" orientation="landscape" scale="29" r:id="rId2"/>
  <rowBreaks count="1" manualBreakCount="1">
    <brk id="27" max="43" man="1"/>
  </rowBreaks>
  <drawing r:id="rId1"/>
</worksheet>
</file>

<file path=xl/worksheets/sheet13.xml><?xml version="1.0" encoding="utf-8"?>
<worksheet xmlns="http://schemas.openxmlformats.org/spreadsheetml/2006/main" xmlns:r="http://schemas.openxmlformats.org/officeDocument/2006/relationships">
  <sheetPr>
    <tabColor theme="8"/>
  </sheetPr>
  <dimension ref="A1:AS102"/>
  <sheetViews>
    <sheetView view="pageBreakPreview" zoomScale="50" zoomScaleNormal="55" zoomScaleSheetLayoutView="50" zoomScalePageLayoutView="60" workbookViewId="0" topLeftCell="D2">
      <pane xSplit="1" topLeftCell="F1" activePane="topRight" state="frozen"/>
      <selection pane="topLeft" activeCell="D62" sqref="D62"/>
      <selection pane="topRight" activeCell="AQ15" sqref="AQ15:AR15"/>
    </sheetView>
  </sheetViews>
  <sheetFormatPr defaultColWidth="10.8515625" defaultRowHeight="15"/>
  <cols>
    <col min="1" max="1" width="11.00390625" style="278" hidden="1" customWidth="1"/>
    <col min="2" max="2" width="22.00390625" style="278" hidden="1" customWidth="1"/>
    <col min="3" max="3" width="28.8515625" style="278" hidden="1" customWidth="1"/>
    <col min="4" max="4" width="52.00390625" style="278" customWidth="1"/>
    <col min="5" max="5" width="19.57421875" style="278" customWidth="1"/>
    <col min="6" max="6" width="11.28125" style="294" customWidth="1"/>
    <col min="7" max="7" width="26.28125" style="278" customWidth="1"/>
    <col min="8" max="8" width="26.28125" style="1639" customWidth="1"/>
    <col min="9" max="9" width="24.57421875" style="278" customWidth="1"/>
    <col min="10" max="10" width="37.00390625" style="278" customWidth="1"/>
    <col min="11" max="11" width="13.8515625" style="278" customWidth="1"/>
    <col min="12" max="12" width="22.7109375" style="278" customWidth="1"/>
    <col min="13" max="13" width="7.8515625" style="278" customWidth="1"/>
    <col min="14" max="14" width="7.140625" style="278" customWidth="1"/>
    <col min="15" max="15" width="8.00390625" style="278" customWidth="1"/>
    <col min="16" max="16" width="8.140625" style="278" customWidth="1"/>
    <col min="17" max="17" width="7.8515625" style="278" customWidth="1"/>
    <col min="18" max="18" width="8.140625" style="278" customWidth="1"/>
    <col min="19" max="19" width="7.8515625" style="278" customWidth="1"/>
    <col min="20" max="20" width="7.140625" style="278" customWidth="1"/>
    <col min="21" max="21" width="8.00390625" style="278" customWidth="1"/>
    <col min="22" max="22" width="7.140625" style="278" customWidth="1"/>
    <col min="23" max="24" width="7.8515625" style="278" customWidth="1"/>
    <col min="25" max="25" width="12.7109375" style="295" bestFit="1" customWidth="1"/>
    <col min="26" max="26" width="36.421875" style="296" customWidth="1"/>
    <col min="27" max="27" width="30.8515625" style="295" customWidth="1"/>
    <col min="28" max="28" width="28.7109375" style="278" customWidth="1"/>
    <col min="29" max="29" width="27.140625" style="278" customWidth="1"/>
    <col min="30" max="42" width="25.7109375" style="278" hidden="1" customWidth="1"/>
    <col min="43" max="43" width="39.421875" style="278" customWidth="1"/>
    <col min="44" max="44" width="29.140625" style="278" customWidth="1"/>
    <col min="45" max="16384" width="10.8515625" style="278" customWidth="1"/>
  </cols>
  <sheetData>
    <row r="1" spans="1:43" s="262" customFormat="1" ht="15" customHeight="1">
      <c r="A1" s="2996"/>
      <c r="B1" s="2997"/>
      <c r="C1" s="2998"/>
      <c r="D1" s="2992" t="s">
        <v>1552</v>
      </c>
      <c r="E1" s="2993"/>
      <c r="F1" s="2993"/>
      <c r="G1" s="2993"/>
      <c r="H1" s="2993"/>
      <c r="I1" s="2993"/>
      <c r="J1" s="2993"/>
      <c r="K1" s="2993"/>
      <c r="L1" s="2993"/>
      <c r="M1" s="2993"/>
      <c r="N1" s="2993"/>
      <c r="O1" s="2993"/>
      <c r="P1" s="2993"/>
      <c r="Q1" s="2993"/>
      <c r="R1" s="2993"/>
      <c r="S1" s="2993"/>
      <c r="T1" s="2993"/>
      <c r="U1" s="2993"/>
      <c r="V1" s="2993"/>
      <c r="W1" s="2993"/>
      <c r="X1" s="2993"/>
      <c r="Y1" s="2993"/>
      <c r="Z1" s="2993"/>
      <c r="AA1" s="1397"/>
      <c r="AB1" s="2709" t="s">
        <v>1562</v>
      </c>
      <c r="AC1" s="3005" t="s">
        <v>1563</v>
      </c>
      <c r="AD1" s="1397"/>
      <c r="AE1" s="897"/>
      <c r="AF1" s="897"/>
      <c r="AG1" s="897"/>
      <c r="AH1" s="897"/>
      <c r="AI1" s="897"/>
      <c r="AJ1" s="897"/>
      <c r="AK1" s="898"/>
      <c r="AL1" s="3008" t="s">
        <v>1</v>
      </c>
      <c r="AM1" s="2987"/>
      <c r="AN1" s="2987"/>
      <c r="AO1" s="2987" t="s">
        <v>2</v>
      </c>
      <c r="AP1" s="2988"/>
      <c r="AQ1" s="1625"/>
    </row>
    <row r="2" spans="1:43" s="262" customFormat="1" ht="20.25" customHeight="1" thickBot="1">
      <c r="A2" s="2999"/>
      <c r="B2" s="3000"/>
      <c r="C2" s="3001"/>
      <c r="D2" s="2994"/>
      <c r="E2" s="2995"/>
      <c r="F2" s="2995"/>
      <c r="G2" s="2995"/>
      <c r="H2" s="2995"/>
      <c r="I2" s="2995"/>
      <c r="J2" s="2995"/>
      <c r="K2" s="2995"/>
      <c r="L2" s="2995"/>
      <c r="M2" s="2995"/>
      <c r="N2" s="2995"/>
      <c r="O2" s="2995"/>
      <c r="P2" s="2995"/>
      <c r="Q2" s="2995"/>
      <c r="R2" s="2995"/>
      <c r="S2" s="2995"/>
      <c r="T2" s="2995"/>
      <c r="U2" s="2995"/>
      <c r="V2" s="2995"/>
      <c r="W2" s="2995"/>
      <c r="X2" s="2995"/>
      <c r="Y2" s="2995"/>
      <c r="Z2" s="2995"/>
      <c r="AA2" s="1398"/>
      <c r="AB2" s="2710"/>
      <c r="AC2" s="3006"/>
      <c r="AD2" s="1398"/>
      <c r="AE2" s="899"/>
      <c r="AF2" s="899"/>
      <c r="AG2" s="899"/>
      <c r="AH2" s="899"/>
      <c r="AI2" s="899"/>
      <c r="AJ2" s="899"/>
      <c r="AK2" s="900"/>
      <c r="AL2" s="3009"/>
      <c r="AM2" s="2636"/>
      <c r="AN2" s="2636"/>
      <c r="AO2" s="2636"/>
      <c r="AP2" s="2989"/>
      <c r="AQ2" s="1625"/>
    </row>
    <row r="3" spans="1:43" s="262" customFormat="1" ht="19.5" customHeight="1">
      <c r="A3" s="2999"/>
      <c r="B3" s="3000"/>
      <c r="C3" s="3001"/>
      <c r="D3" s="2992" t="s">
        <v>3</v>
      </c>
      <c r="E3" s="2993"/>
      <c r="F3" s="2993"/>
      <c r="G3" s="2993"/>
      <c r="H3" s="2993"/>
      <c r="I3" s="2993"/>
      <c r="J3" s="2993"/>
      <c r="K3" s="2993"/>
      <c r="L3" s="2993"/>
      <c r="M3" s="2993"/>
      <c r="N3" s="2993"/>
      <c r="O3" s="2993"/>
      <c r="P3" s="2993"/>
      <c r="Q3" s="2993"/>
      <c r="R3" s="2993"/>
      <c r="S3" s="2993"/>
      <c r="T3" s="2993"/>
      <c r="U3" s="2993"/>
      <c r="V3" s="2993"/>
      <c r="W3" s="2993"/>
      <c r="X3" s="2993"/>
      <c r="Y3" s="2993"/>
      <c r="Z3" s="2993"/>
      <c r="AA3" s="1397"/>
      <c r="AB3" s="2710"/>
      <c r="AC3" s="3006"/>
      <c r="AD3" s="1397"/>
      <c r="AE3" s="897"/>
      <c r="AF3" s="897"/>
      <c r="AG3" s="897"/>
      <c r="AH3" s="897"/>
      <c r="AI3" s="897"/>
      <c r="AJ3" s="897"/>
      <c r="AK3" s="898"/>
      <c r="AL3" s="3009"/>
      <c r="AM3" s="2636"/>
      <c r="AN3" s="2636"/>
      <c r="AO3" s="2636"/>
      <c r="AP3" s="2989"/>
      <c r="AQ3" s="1625"/>
    </row>
    <row r="4" spans="1:43" s="262" customFormat="1" ht="21.75" customHeight="1" thickBot="1">
      <c r="A4" s="3002"/>
      <c r="B4" s="3003"/>
      <c r="C4" s="3004"/>
      <c r="D4" s="2994"/>
      <c r="E4" s="2995"/>
      <c r="F4" s="2995"/>
      <c r="G4" s="2995"/>
      <c r="H4" s="2995"/>
      <c r="I4" s="2995"/>
      <c r="J4" s="2995"/>
      <c r="K4" s="2995"/>
      <c r="L4" s="2995"/>
      <c r="M4" s="2995"/>
      <c r="N4" s="2995"/>
      <c r="O4" s="2995"/>
      <c r="P4" s="2995"/>
      <c r="Q4" s="2995"/>
      <c r="R4" s="2995"/>
      <c r="S4" s="2995"/>
      <c r="T4" s="2995"/>
      <c r="U4" s="2995"/>
      <c r="V4" s="2995"/>
      <c r="W4" s="2995"/>
      <c r="X4" s="2995"/>
      <c r="Y4" s="2995"/>
      <c r="Z4" s="2995"/>
      <c r="AA4" s="1398"/>
      <c r="AB4" s="2711"/>
      <c r="AC4" s="3007"/>
      <c r="AD4" s="1398"/>
      <c r="AE4" s="899"/>
      <c r="AF4" s="899"/>
      <c r="AG4" s="899"/>
      <c r="AH4" s="899"/>
      <c r="AI4" s="899"/>
      <c r="AJ4" s="899"/>
      <c r="AK4" s="900"/>
      <c r="AL4" s="3010"/>
      <c r="AM4" s="2990"/>
      <c r="AN4" s="2990"/>
      <c r="AO4" s="2990"/>
      <c r="AP4" s="2991"/>
      <c r="AQ4" s="1625"/>
    </row>
    <row r="5" spans="1:43" s="262" customFormat="1" ht="20.25" customHeight="1">
      <c r="A5" s="3011" t="s">
        <v>4</v>
      </c>
      <c r="B5" s="3012"/>
      <c r="C5" s="3012"/>
      <c r="D5" s="3013"/>
      <c r="E5" s="3013"/>
      <c r="F5" s="3013"/>
      <c r="G5" s="3013"/>
      <c r="H5" s="3013"/>
      <c r="I5" s="3013"/>
      <c r="J5" s="3013"/>
      <c r="K5" s="3013"/>
      <c r="L5" s="3013"/>
      <c r="M5" s="3013"/>
      <c r="N5" s="3013"/>
      <c r="O5" s="3013"/>
      <c r="P5" s="3013"/>
      <c r="Q5" s="3013"/>
      <c r="R5" s="3013"/>
      <c r="S5" s="3013"/>
      <c r="T5" s="3013"/>
      <c r="U5" s="3013"/>
      <c r="V5" s="3013"/>
      <c r="W5" s="3013"/>
      <c r="X5" s="3013"/>
      <c r="Y5" s="3013"/>
      <c r="Z5" s="3014"/>
      <c r="AA5" s="3014"/>
      <c r="AB5" s="3014"/>
      <c r="AC5" s="3015"/>
      <c r="AD5" s="3016" t="s">
        <v>5</v>
      </c>
      <c r="AE5" s="3016"/>
      <c r="AF5" s="3016"/>
      <c r="AG5" s="3016"/>
      <c r="AH5" s="3016"/>
      <c r="AI5" s="3016"/>
      <c r="AJ5" s="3016"/>
      <c r="AK5" s="3016"/>
      <c r="AL5" s="3017"/>
      <c r="AM5" s="3017"/>
      <c r="AN5" s="3017"/>
      <c r="AO5" s="3017"/>
      <c r="AP5" s="3017"/>
      <c r="AQ5" s="1626"/>
    </row>
    <row r="6" spans="1:43" s="262" customFormat="1" ht="15.75" customHeight="1">
      <c r="A6" s="3019" t="s">
        <v>6</v>
      </c>
      <c r="B6" s="3013"/>
      <c r="C6" s="3013"/>
      <c r="D6" s="3013"/>
      <c r="E6" s="3013"/>
      <c r="F6" s="3013"/>
      <c r="G6" s="3013"/>
      <c r="H6" s="3013"/>
      <c r="I6" s="3013"/>
      <c r="J6" s="3013"/>
      <c r="K6" s="3013"/>
      <c r="L6" s="3013"/>
      <c r="M6" s="3013"/>
      <c r="N6" s="3013"/>
      <c r="O6" s="3013"/>
      <c r="P6" s="3013"/>
      <c r="Q6" s="3013"/>
      <c r="R6" s="3013"/>
      <c r="S6" s="3013"/>
      <c r="T6" s="3013"/>
      <c r="U6" s="3013"/>
      <c r="V6" s="3013"/>
      <c r="W6" s="3013"/>
      <c r="X6" s="3013"/>
      <c r="Y6" s="3013"/>
      <c r="Z6" s="3014"/>
      <c r="AA6" s="3014"/>
      <c r="AB6" s="3014"/>
      <c r="AC6" s="3015"/>
      <c r="AD6" s="3016"/>
      <c r="AE6" s="3016"/>
      <c r="AF6" s="3016"/>
      <c r="AG6" s="3016"/>
      <c r="AH6" s="3016"/>
      <c r="AI6" s="3016"/>
      <c r="AJ6" s="3016"/>
      <c r="AK6" s="3016"/>
      <c r="AL6" s="3016"/>
      <c r="AM6" s="3016"/>
      <c r="AN6" s="3016"/>
      <c r="AO6" s="3016"/>
      <c r="AP6" s="3016"/>
      <c r="AQ6" s="1626"/>
    </row>
    <row r="7" spans="1:43" s="262" customFormat="1" ht="15.75" customHeight="1">
      <c r="A7" s="3019"/>
      <c r="B7" s="3013"/>
      <c r="C7" s="3013"/>
      <c r="D7" s="3013"/>
      <c r="E7" s="3013"/>
      <c r="F7" s="3013"/>
      <c r="G7" s="3013"/>
      <c r="H7" s="3013"/>
      <c r="I7" s="3013"/>
      <c r="J7" s="3013"/>
      <c r="K7" s="3013"/>
      <c r="L7" s="3013"/>
      <c r="M7" s="3013"/>
      <c r="N7" s="3013"/>
      <c r="O7" s="3013"/>
      <c r="P7" s="3013"/>
      <c r="Q7" s="3013"/>
      <c r="R7" s="3013"/>
      <c r="S7" s="3013"/>
      <c r="T7" s="3013"/>
      <c r="U7" s="3013"/>
      <c r="V7" s="3013"/>
      <c r="W7" s="3013"/>
      <c r="X7" s="3013"/>
      <c r="Y7" s="3013"/>
      <c r="Z7" s="3014"/>
      <c r="AA7" s="3014"/>
      <c r="AB7" s="3014"/>
      <c r="AC7" s="3015"/>
      <c r="AD7" s="3016"/>
      <c r="AE7" s="3016"/>
      <c r="AF7" s="3016"/>
      <c r="AG7" s="3016"/>
      <c r="AH7" s="3016"/>
      <c r="AI7" s="3016"/>
      <c r="AJ7" s="3016"/>
      <c r="AK7" s="3016"/>
      <c r="AL7" s="3016"/>
      <c r="AM7" s="3016"/>
      <c r="AN7" s="3016"/>
      <c r="AO7" s="3016"/>
      <c r="AP7" s="3016"/>
      <c r="AQ7" s="1626"/>
    </row>
    <row r="8" spans="1:43" s="262" customFormat="1" ht="15.75" customHeight="1">
      <c r="A8" s="3019" t="s">
        <v>7</v>
      </c>
      <c r="B8" s="3013"/>
      <c r="C8" s="3013"/>
      <c r="D8" s="3013"/>
      <c r="E8" s="3013"/>
      <c r="F8" s="3013"/>
      <c r="G8" s="3013"/>
      <c r="H8" s="3013"/>
      <c r="I8" s="3013"/>
      <c r="J8" s="3013"/>
      <c r="K8" s="3013"/>
      <c r="L8" s="3013"/>
      <c r="M8" s="3013"/>
      <c r="N8" s="3013"/>
      <c r="O8" s="3013"/>
      <c r="P8" s="3013"/>
      <c r="Q8" s="3013"/>
      <c r="R8" s="3013"/>
      <c r="S8" s="3013"/>
      <c r="T8" s="3013"/>
      <c r="U8" s="3013"/>
      <c r="V8" s="3013"/>
      <c r="W8" s="3013"/>
      <c r="X8" s="3013"/>
      <c r="Y8" s="3013"/>
      <c r="Z8" s="3014"/>
      <c r="AA8" s="3014"/>
      <c r="AB8" s="3014"/>
      <c r="AC8" s="3015"/>
      <c r="AD8" s="3016"/>
      <c r="AE8" s="3016"/>
      <c r="AF8" s="3016"/>
      <c r="AG8" s="3016"/>
      <c r="AH8" s="3016"/>
      <c r="AI8" s="3016"/>
      <c r="AJ8" s="3016"/>
      <c r="AK8" s="3016"/>
      <c r="AL8" s="3016"/>
      <c r="AM8" s="3016"/>
      <c r="AN8" s="3016"/>
      <c r="AO8" s="3016"/>
      <c r="AP8" s="3016"/>
      <c r="AQ8" s="1626"/>
    </row>
    <row r="9" spans="1:43" s="262" customFormat="1" ht="15.75" customHeight="1" thickBot="1">
      <c r="A9" s="3020" t="s">
        <v>1564</v>
      </c>
      <c r="B9" s="3021"/>
      <c r="C9" s="3021"/>
      <c r="D9" s="3021"/>
      <c r="E9" s="3021"/>
      <c r="F9" s="3021"/>
      <c r="G9" s="3021"/>
      <c r="H9" s="3021"/>
      <c r="I9" s="3021"/>
      <c r="J9" s="3021"/>
      <c r="K9" s="3021"/>
      <c r="L9" s="3021"/>
      <c r="M9" s="3021"/>
      <c r="N9" s="3021"/>
      <c r="O9" s="3021"/>
      <c r="P9" s="3021"/>
      <c r="Q9" s="3021"/>
      <c r="R9" s="3021"/>
      <c r="S9" s="3021"/>
      <c r="T9" s="3021"/>
      <c r="U9" s="3021"/>
      <c r="V9" s="3021"/>
      <c r="W9" s="3021"/>
      <c r="X9" s="3021"/>
      <c r="Y9" s="3021"/>
      <c r="Z9" s="3022"/>
      <c r="AA9" s="3022"/>
      <c r="AB9" s="3022"/>
      <c r="AC9" s="3023"/>
      <c r="AD9" s="3018"/>
      <c r="AE9" s="3018"/>
      <c r="AF9" s="3018"/>
      <c r="AG9" s="3018"/>
      <c r="AH9" s="3018"/>
      <c r="AI9" s="3018"/>
      <c r="AJ9" s="3018"/>
      <c r="AK9" s="3018"/>
      <c r="AL9" s="3018"/>
      <c r="AM9" s="3018"/>
      <c r="AN9" s="3018"/>
      <c r="AO9" s="3018"/>
      <c r="AP9" s="3018"/>
      <c r="AQ9" s="1626"/>
    </row>
    <row r="10" spans="1:43" s="262" customFormat="1" ht="9" customHeight="1" thickBot="1">
      <c r="A10" s="263"/>
      <c r="B10" s="264"/>
      <c r="C10" s="265"/>
      <c r="D10" s="265"/>
      <c r="E10" s="265"/>
      <c r="F10" s="266"/>
      <c r="G10" s="265"/>
      <c r="H10" s="1636"/>
      <c r="I10" s="267"/>
      <c r="J10" s="265"/>
      <c r="K10" s="268"/>
      <c r="L10" s="268"/>
      <c r="M10" s="265"/>
      <c r="N10" s="265"/>
      <c r="O10" s="265"/>
      <c r="P10" s="265"/>
      <c r="Q10" s="265"/>
      <c r="R10" s="265"/>
      <c r="S10" s="265"/>
      <c r="T10" s="265"/>
      <c r="U10" s="265"/>
      <c r="V10" s="265"/>
      <c r="W10" s="265"/>
      <c r="X10" s="265"/>
      <c r="Y10" s="269"/>
      <c r="Z10" s="270"/>
      <c r="AA10" s="270"/>
      <c r="AB10" s="270"/>
      <c r="AC10" s="271"/>
      <c r="AD10" s="272"/>
      <c r="AE10" s="272"/>
      <c r="AF10" s="272"/>
      <c r="AG10" s="272"/>
      <c r="AH10" s="272"/>
      <c r="AI10" s="272"/>
      <c r="AJ10" s="272"/>
      <c r="AK10" s="272"/>
      <c r="AL10" s="272"/>
      <c r="AM10" s="272"/>
      <c r="AN10" s="272"/>
      <c r="AO10" s="272"/>
      <c r="AP10" s="272"/>
      <c r="AQ10" s="1627"/>
    </row>
    <row r="11" spans="1:43" s="837" customFormat="1" ht="26.25" customHeight="1" thickBot="1">
      <c r="A11" s="3024" t="s">
        <v>8</v>
      </c>
      <c r="B11" s="3024"/>
      <c r="C11" s="3024"/>
      <c r="D11" s="1402"/>
      <c r="E11" s="3025" t="s">
        <v>318</v>
      </c>
      <c r="F11" s="3026"/>
      <c r="G11" s="3026"/>
      <c r="H11" s="3026"/>
      <c r="I11" s="3026"/>
      <c r="J11" s="3026"/>
      <c r="K11" s="3026"/>
      <c r="L11" s="3026"/>
      <c r="M11" s="3026"/>
      <c r="N11" s="3026"/>
      <c r="O11" s="3026"/>
      <c r="P11" s="3026"/>
      <c r="Q11" s="3026"/>
      <c r="R11" s="3026"/>
      <c r="S11" s="3026"/>
      <c r="T11" s="3026"/>
      <c r="U11" s="3026"/>
      <c r="V11" s="3026"/>
      <c r="W11" s="3026"/>
      <c r="X11" s="3026"/>
      <c r="Y11" s="3026"/>
      <c r="Z11" s="3027"/>
      <c r="AA11" s="3027"/>
      <c r="AB11" s="3027"/>
      <c r="AC11" s="3028"/>
      <c r="AD11" s="3029"/>
      <c r="AE11" s="3030"/>
      <c r="AF11" s="3030"/>
      <c r="AG11" s="3030"/>
      <c r="AH11" s="3030"/>
      <c r="AI11" s="3030"/>
      <c r="AJ11" s="3030"/>
      <c r="AK11" s="3030"/>
      <c r="AL11" s="3030"/>
      <c r="AM11" s="3030"/>
      <c r="AN11" s="3030"/>
      <c r="AO11" s="3030"/>
      <c r="AP11" s="3031"/>
      <c r="AQ11" s="1628"/>
    </row>
    <row r="12" spans="1:43" s="265" customFormat="1" ht="9.75" customHeight="1" thickBot="1">
      <c r="A12" s="263"/>
      <c r="B12" s="264"/>
      <c r="F12" s="266"/>
      <c r="H12" s="1636"/>
      <c r="I12" s="267"/>
      <c r="K12" s="268"/>
      <c r="L12" s="268"/>
      <c r="Y12" s="269"/>
      <c r="Z12" s="270"/>
      <c r="AA12" s="270"/>
      <c r="AB12" s="270"/>
      <c r="AC12" s="271"/>
      <c r="AD12" s="272"/>
      <c r="AE12" s="272"/>
      <c r="AF12" s="272"/>
      <c r="AG12" s="272"/>
      <c r="AH12" s="272"/>
      <c r="AI12" s="272"/>
      <c r="AJ12" s="272"/>
      <c r="AK12" s="272"/>
      <c r="AL12" s="272"/>
      <c r="AM12" s="272"/>
      <c r="AN12" s="272"/>
      <c r="AO12" s="272"/>
      <c r="AP12" s="272"/>
      <c r="AQ12" s="1627"/>
    </row>
    <row r="13" spans="1:43" s="273" customFormat="1" ht="21" customHeight="1" thickBot="1">
      <c r="A13" s="3032" t="s">
        <v>10</v>
      </c>
      <c r="B13" s="3033"/>
      <c r="C13" s="3033"/>
      <c r="D13" s="1614"/>
      <c r="E13" s="3032" t="s">
        <v>103</v>
      </c>
      <c r="F13" s="3033"/>
      <c r="G13" s="3033"/>
      <c r="H13" s="3033"/>
      <c r="I13" s="3033"/>
      <c r="J13" s="3033"/>
      <c r="K13" s="3033"/>
      <c r="L13" s="3033"/>
      <c r="M13" s="3033"/>
      <c r="N13" s="3033"/>
      <c r="O13" s="3033"/>
      <c r="P13" s="3033"/>
      <c r="Q13" s="3033"/>
      <c r="R13" s="3033"/>
      <c r="S13" s="3033"/>
      <c r="T13" s="3033"/>
      <c r="U13" s="3033"/>
      <c r="V13" s="3033"/>
      <c r="W13" s="3033"/>
      <c r="X13" s="3033"/>
      <c r="Y13" s="3033"/>
      <c r="Z13" s="3034"/>
      <c r="AA13" s="3034"/>
      <c r="AB13" s="3034"/>
      <c r="AC13" s="3035"/>
      <c r="AD13" s="2655"/>
      <c r="AE13" s="2656"/>
      <c r="AF13" s="2656"/>
      <c r="AG13" s="2656"/>
      <c r="AH13" s="2656"/>
      <c r="AI13" s="2656"/>
      <c r="AJ13" s="2656"/>
      <c r="AK13" s="2656"/>
      <c r="AL13" s="2656"/>
      <c r="AM13" s="2656"/>
      <c r="AN13" s="2656"/>
      <c r="AO13" s="2656"/>
      <c r="AP13" s="3036"/>
      <c r="AQ13" s="1629"/>
    </row>
    <row r="14" spans="1:43" s="276" customFormat="1" ht="13.5" customHeight="1" thickBot="1">
      <c r="A14" s="1403"/>
      <c r="B14" s="274"/>
      <c r="C14" s="274"/>
      <c r="D14" s="274"/>
      <c r="E14" s="274"/>
      <c r="F14" s="274"/>
      <c r="G14" s="274"/>
      <c r="H14" s="1637"/>
      <c r="I14" s="274"/>
      <c r="J14" s="274"/>
      <c r="K14" s="274"/>
      <c r="L14" s="274"/>
      <c r="M14" s="274"/>
      <c r="N14" s="274"/>
      <c r="O14" s="274"/>
      <c r="P14" s="274"/>
      <c r="Q14" s="274"/>
      <c r="R14" s="274"/>
      <c r="S14" s="274"/>
      <c r="T14" s="274"/>
      <c r="U14" s="274"/>
      <c r="V14" s="274"/>
      <c r="W14" s="274"/>
      <c r="X14" s="274"/>
      <c r="Y14" s="274"/>
      <c r="Z14" s="275"/>
      <c r="AA14" s="275"/>
      <c r="AB14" s="275"/>
      <c r="AC14" s="1624"/>
      <c r="AD14" s="272"/>
      <c r="AE14" s="272"/>
      <c r="AF14" s="272"/>
      <c r="AG14" s="272"/>
      <c r="AH14" s="272"/>
      <c r="AI14" s="272"/>
      <c r="AJ14" s="272"/>
      <c r="AK14" s="272"/>
      <c r="AL14" s="272"/>
      <c r="AM14" s="272"/>
      <c r="AN14" s="272"/>
      <c r="AO14" s="272"/>
      <c r="AP14" s="272"/>
      <c r="AQ14" s="1627"/>
    </row>
    <row r="15" spans="1:44" s="1635" customFormat="1" ht="54" customHeight="1" thickBot="1">
      <c r="A15" s="1404" t="s">
        <v>12</v>
      </c>
      <c r="B15" s="530" t="s">
        <v>13</v>
      </c>
      <c r="C15" s="530" t="s">
        <v>14</v>
      </c>
      <c r="D15" s="1405" t="s">
        <v>15</v>
      </c>
      <c r="E15" s="1406" t="s">
        <v>16</v>
      </c>
      <c r="F15" s="530" t="s">
        <v>17</v>
      </c>
      <c r="G15" s="530" t="s">
        <v>18</v>
      </c>
      <c r="H15" s="530" t="s">
        <v>19</v>
      </c>
      <c r="I15" s="530" t="s">
        <v>20</v>
      </c>
      <c r="J15" s="530" t="s">
        <v>105</v>
      </c>
      <c r="K15" s="530" t="s">
        <v>22</v>
      </c>
      <c r="L15" s="530" t="s">
        <v>23</v>
      </c>
      <c r="M15" s="1407" t="s">
        <v>24</v>
      </c>
      <c r="N15" s="1407" t="s">
        <v>25</v>
      </c>
      <c r="O15" s="1407" t="s">
        <v>26</v>
      </c>
      <c r="P15" s="1407" t="s">
        <v>27</v>
      </c>
      <c r="Q15" s="1407" t="s">
        <v>28</v>
      </c>
      <c r="R15" s="1407" t="s">
        <v>29</v>
      </c>
      <c r="S15" s="1407" t="s">
        <v>30</v>
      </c>
      <c r="T15" s="1407" t="s">
        <v>31</v>
      </c>
      <c r="U15" s="1407" t="s">
        <v>32</v>
      </c>
      <c r="V15" s="1407" t="s">
        <v>33</v>
      </c>
      <c r="W15" s="1407" t="s">
        <v>34</v>
      </c>
      <c r="X15" s="1407" t="s">
        <v>35</v>
      </c>
      <c r="Y15" s="530" t="s">
        <v>36</v>
      </c>
      <c r="Z15" s="530" t="s">
        <v>37</v>
      </c>
      <c r="AA15" s="530" t="s">
        <v>319</v>
      </c>
      <c r="AB15" s="530" t="s">
        <v>1413</v>
      </c>
      <c r="AC15" s="1408" t="s">
        <v>106</v>
      </c>
      <c r="AD15" s="1399" t="s">
        <v>40</v>
      </c>
      <c r="AE15" s="228" t="s">
        <v>41</v>
      </c>
      <c r="AF15" s="228" t="s">
        <v>42</v>
      </c>
      <c r="AG15" s="229" t="s">
        <v>43</v>
      </c>
      <c r="AH15" s="229" t="s">
        <v>44</v>
      </c>
      <c r="AI15" s="229" t="s">
        <v>45</v>
      </c>
      <c r="AJ15" s="229" t="s">
        <v>46</v>
      </c>
      <c r="AK15" s="229" t="s">
        <v>47</v>
      </c>
      <c r="AL15" s="229" t="s">
        <v>48</v>
      </c>
      <c r="AM15" s="229" t="s">
        <v>49</v>
      </c>
      <c r="AN15" s="229" t="s">
        <v>50</v>
      </c>
      <c r="AO15" s="229" t="s">
        <v>51</v>
      </c>
      <c r="AP15" s="277" t="s">
        <v>52</v>
      </c>
      <c r="AQ15" s="2256" t="s">
        <v>1788</v>
      </c>
      <c r="AR15" s="2263" t="s">
        <v>1789</v>
      </c>
    </row>
    <row r="16" spans="1:44" ht="59.25" customHeight="1">
      <c r="A16" s="3037">
        <v>1</v>
      </c>
      <c r="B16" s="3037" t="s">
        <v>116</v>
      </c>
      <c r="C16" s="3041" t="s">
        <v>320</v>
      </c>
      <c r="D16" s="832" t="s">
        <v>1631</v>
      </c>
      <c r="E16" s="696" t="s">
        <v>1576</v>
      </c>
      <c r="F16" s="696">
        <v>1</v>
      </c>
      <c r="G16" s="696" t="s">
        <v>807</v>
      </c>
      <c r="H16" s="823" t="s">
        <v>1575</v>
      </c>
      <c r="I16" s="807">
        <v>0.1428</v>
      </c>
      <c r="J16" s="696" t="s">
        <v>808</v>
      </c>
      <c r="K16" s="808">
        <v>42795</v>
      </c>
      <c r="L16" s="808">
        <v>43084</v>
      </c>
      <c r="M16" s="3045"/>
      <c r="N16" s="3045"/>
      <c r="O16" s="3045"/>
      <c r="P16" s="3045"/>
      <c r="Q16" s="3045"/>
      <c r="R16" s="3045"/>
      <c r="S16" s="3045"/>
      <c r="T16" s="3045"/>
      <c r="U16" s="3045"/>
      <c r="V16" s="3045"/>
      <c r="W16" s="1503"/>
      <c r="X16" s="1503">
        <v>1</v>
      </c>
      <c r="Y16" s="2052">
        <f>SUM(M16:X16)</f>
        <v>1</v>
      </c>
      <c r="Z16" s="1786">
        <v>500000000</v>
      </c>
      <c r="AA16" s="3046">
        <v>245507138</v>
      </c>
      <c r="AB16" s="809" t="s">
        <v>321</v>
      </c>
      <c r="AC16" s="1409"/>
      <c r="AD16" s="234"/>
      <c r="AE16" s="230"/>
      <c r="AF16" s="230"/>
      <c r="AG16" s="230"/>
      <c r="AH16" s="230"/>
      <c r="AI16" s="230"/>
      <c r="AJ16" s="1611"/>
      <c r="AK16" s="1611"/>
      <c r="AL16" s="279"/>
      <c r="AM16" s="230"/>
      <c r="AN16" s="230"/>
      <c r="AO16" s="230"/>
      <c r="AP16" s="1617"/>
      <c r="AQ16" s="2269" t="s">
        <v>95</v>
      </c>
      <c r="AR16" s="2283">
        <v>0</v>
      </c>
    </row>
    <row r="17" spans="1:44" ht="51.75" customHeight="1">
      <c r="A17" s="3038"/>
      <c r="B17" s="3038"/>
      <c r="C17" s="3042"/>
      <c r="D17" s="832" t="s">
        <v>1577</v>
      </c>
      <c r="E17" s="696" t="s">
        <v>322</v>
      </c>
      <c r="F17" s="696">
        <v>1</v>
      </c>
      <c r="G17" s="696" t="s">
        <v>323</v>
      </c>
      <c r="H17" s="823" t="s">
        <v>1575</v>
      </c>
      <c r="I17" s="807">
        <v>0.1428</v>
      </c>
      <c r="J17" s="696" t="s">
        <v>324</v>
      </c>
      <c r="K17" s="808">
        <v>42736</v>
      </c>
      <c r="L17" s="808">
        <v>43100</v>
      </c>
      <c r="M17" s="3047"/>
      <c r="N17" s="3047"/>
      <c r="O17" s="3047"/>
      <c r="P17" s="3047"/>
      <c r="Q17" s="3047"/>
      <c r="R17" s="3047"/>
      <c r="S17" s="3047"/>
      <c r="T17" s="3047"/>
      <c r="U17" s="3047"/>
      <c r="V17" s="3047"/>
      <c r="W17" s="3048">
        <v>1</v>
      </c>
      <c r="X17" s="3048"/>
      <c r="Y17" s="2052">
        <f>SUM(M17:X17)</f>
        <v>1</v>
      </c>
      <c r="Z17" s="810"/>
      <c r="AA17" s="3046"/>
      <c r="AB17" s="809"/>
      <c r="AC17" s="1409"/>
      <c r="AD17" s="234"/>
      <c r="AE17" s="230"/>
      <c r="AF17" s="230"/>
      <c r="AG17" s="230"/>
      <c r="AH17" s="230"/>
      <c r="AI17" s="230"/>
      <c r="AJ17" s="1611"/>
      <c r="AK17" s="1611"/>
      <c r="AL17" s="279"/>
      <c r="AM17" s="230"/>
      <c r="AN17" s="230"/>
      <c r="AO17" s="230"/>
      <c r="AP17" s="1617"/>
      <c r="AQ17" s="2269" t="s">
        <v>95</v>
      </c>
      <c r="AR17" s="2283">
        <v>0</v>
      </c>
    </row>
    <row r="18" spans="1:44" ht="78.75" customHeight="1">
      <c r="A18" s="3038"/>
      <c r="B18" s="3038"/>
      <c r="C18" s="3042"/>
      <c r="D18" s="832" t="s">
        <v>325</v>
      </c>
      <c r="E18" s="696" t="s">
        <v>326</v>
      </c>
      <c r="F18" s="811">
        <v>2</v>
      </c>
      <c r="G18" s="696" t="s">
        <v>1578</v>
      </c>
      <c r="H18" s="823" t="s">
        <v>1575</v>
      </c>
      <c r="I18" s="807">
        <v>0.1428</v>
      </c>
      <c r="J18" s="696" t="s">
        <v>327</v>
      </c>
      <c r="K18" s="808">
        <v>42736</v>
      </c>
      <c r="L18" s="808">
        <v>43039</v>
      </c>
      <c r="M18" s="1503"/>
      <c r="N18" s="1503"/>
      <c r="O18" s="1503"/>
      <c r="P18" s="1503"/>
      <c r="Q18" s="1503"/>
      <c r="R18" s="1503">
        <v>1</v>
      </c>
      <c r="S18" s="1503"/>
      <c r="T18" s="1503"/>
      <c r="U18" s="1503"/>
      <c r="V18" s="1503">
        <v>1</v>
      </c>
      <c r="W18" s="1503"/>
      <c r="X18" s="1503"/>
      <c r="Y18" s="2048">
        <f>SUM(M18:X18)</f>
        <v>2</v>
      </c>
      <c r="Z18" s="1786">
        <v>0</v>
      </c>
      <c r="AA18" s="3046"/>
      <c r="AB18" s="809"/>
      <c r="AC18" s="1409"/>
      <c r="AD18" s="234"/>
      <c r="AE18" s="230"/>
      <c r="AF18" s="230"/>
      <c r="AG18" s="230"/>
      <c r="AH18" s="230"/>
      <c r="AI18" s="230"/>
      <c r="AJ18" s="1611"/>
      <c r="AK18" s="1611"/>
      <c r="AL18" s="279"/>
      <c r="AM18" s="230"/>
      <c r="AN18" s="230"/>
      <c r="AO18" s="230"/>
      <c r="AP18" s="1617"/>
      <c r="AQ18" s="2269" t="s">
        <v>95</v>
      </c>
      <c r="AR18" s="2283">
        <v>0</v>
      </c>
    </row>
    <row r="19" spans="1:44" ht="135">
      <c r="A19" s="3039"/>
      <c r="B19" s="3039"/>
      <c r="C19" s="3043"/>
      <c r="D19" s="832" t="s">
        <v>328</v>
      </c>
      <c r="E19" s="696" t="s">
        <v>329</v>
      </c>
      <c r="F19" s="696">
        <v>12</v>
      </c>
      <c r="G19" s="696" t="s">
        <v>330</v>
      </c>
      <c r="H19" s="823" t="s">
        <v>1583</v>
      </c>
      <c r="I19" s="807">
        <v>0.1428</v>
      </c>
      <c r="J19" s="696" t="s">
        <v>332</v>
      </c>
      <c r="K19" s="808">
        <v>42736</v>
      </c>
      <c r="L19" s="808">
        <v>43099</v>
      </c>
      <c r="M19" s="812">
        <v>1</v>
      </c>
      <c r="N19" s="812">
        <v>1</v>
      </c>
      <c r="O19" s="812">
        <v>1</v>
      </c>
      <c r="P19" s="812">
        <v>1</v>
      </c>
      <c r="Q19" s="812">
        <v>1</v>
      </c>
      <c r="R19" s="812">
        <v>1</v>
      </c>
      <c r="S19" s="812">
        <v>1</v>
      </c>
      <c r="T19" s="812">
        <v>1</v>
      </c>
      <c r="U19" s="812">
        <v>1</v>
      </c>
      <c r="V19" s="812">
        <v>1</v>
      </c>
      <c r="W19" s="812">
        <v>1</v>
      </c>
      <c r="X19" s="812">
        <v>1</v>
      </c>
      <c r="Y19" s="2048">
        <f>SUM(M19:X19)</f>
        <v>12</v>
      </c>
      <c r="Z19" s="1786">
        <v>0</v>
      </c>
      <c r="AA19" s="3046"/>
      <c r="AB19" s="809"/>
      <c r="AC19" s="1410" t="s">
        <v>95</v>
      </c>
      <c r="AD19" s="234"/>
      <c r="AE19" s="230"/>
      <c r="AF19" s="230"/>
      <c r="AG19" s="230"/>
      <c r="AH19" s="230"/>
      <c r="AI19" s="230"/>
      <c r="AJ19" s="1611"/>
      <c r="AK19" s="1611"/>
      <c r="AL19" s="279"/>
      <c r="AM19" s="230"/>
      <c r="AN19" s="230"/>
      <c r="AO19" s="230"/>
      <c r="AP19" s="1617"/>
      <c r="AQ19" s="2270">
        <v>1</v>
      </c>
      <c r="AR19" s="2283">
        <v>0.3333333333333333</v>
      </c>
    </row>
    <row r="20" spans="1:44" ht="53.25" customHeight="1">
      <c r="A20" s="3038"/>
      <c r="B20" s="3038"/>
      <c r="C20" s="3042"/>
      <c r="D20" s="832" t="s">
        <v>333</v>
      </c>
      <c r="E20" s="696" t="s">
        <v>334</v>
      </c>
      <c r="F20" s="696">
        <v>2</v>
      </c>
      <c r="G20" s="696" t="s">
        <v>335</v>
      </c>
      <c r="H20" s="823" t="s">
        <v>331</v>
      </c>
      <c r="I20" s="807">
        <v>0.1428</v>
      </c>
      <c r="J20" s="696" t="s">
        <v>336</v>
      </c>
      <c r="K20" s="808">
        <v>42736</v>
      </c>
      <c r="L20" s="808">
        <v>43099</v>
      </c>
      <c r="M20" s="812"/>
      <c r="N20" s="812"/>
      <c r="O20" s="812"/>
      <c r="P20" s="812"/>
      <c r="Q20" s="812"/>
      <c r="R20" s="812">
        <v>1</v>
      </c>
      <c r="S20" s="812"/>
      <c r="T20" s="812"/>
      <c r="U20" s="812"/>
      <c r="V20" s="812"/>
      <c r="W20" s="812"/>
      <c r="X20" s="812">
        <v>1</v>
      </c>
      <c r="Y20" s="2048">
        <f>SUM(M20:X20)</f>
        <v>2</v>
      </c>
      <c r="Z20" s="1786">
        <v>0</v>
      </c>
      <c r="AA20" s="3046"/>
      <c r="AB20" s="809"/>
      <c r="AC20" s="1410" t="s">
        <v>95</v>
      </c>
      <c r="AD20" s="234"/>
      <c r="AE20" s="230"/>
      <c r="AF20" s="230"/>
      <c r="AG20" s="230"/>
      <c r="AH20" s="230"/>
      <c r="AI20" s="230"/>
      <c r="AJ20" s="1611"/>
      <c r="AK20" s="1611"/>
      <c r="AL20" s="279"/>
      <c r="AM20" s="230"/>
      <c r="AN20" s="230"/>
      <c r="AO20" s="230"/>
      <c r="AP20" s="1617"/>
      <c r="AQ20" s="2269" t="s">
        <v>95</v>
      </c>
      <c r="AR20" s="2283">
        <v>0</v>
      </c>
    </row>
    <row r="21" spans="1:44" ht="68.25" customHeight="1">
      <c r="A21" s="3038"/>
      <c r="B21" s="3038"/>
      <c r="C21" s="3042"/>
      <c r="D21" s="833" t="s">
        <v>809</v>
      </c>
      <c r="E21" s="698" t="s">
        <v>322</v>
      </c>
      <c r="F21" s="696">
        <v>1</v>
      </c>
      <c r="G21" s="698" t="s">
        <v>807</v>
      </c>
      <c r="H21" s="823" t="s">
        <v>1579</v>
      </c>
      <c r="I21" s="807">
        <v>0.1428</v>
      </c>
      <c r="J21" s="696" t="s">
        <v>810</v>
      </c>
      <c r="K21" s="814">
        <v>42736</v>
      </c>
      <c r="L21" s="808">
        <v>42916</v>
      </c>
      <c r="M21" s="815"/>
      <c r="N21" s="815"/>
      <c r="O21" s="815"/>
      <c r="P21" s="815"/>
      <c r="Q21" s="815"/>
      <c r="R21" s="812">
        <v>1</v>
      </c>
      <c r="S21" s="815"/>
      <c r="T21" s="815"/>
      <c r="U21" s="815"/>
      <c r="V21" s="815"/>
      <c r="W21" s="815"/>
      <c r="X21" s="815"/>
      <c r="Y21" s="2048">
        <v>1</v>
      </c>
      <c r="Z21" s="1786">
        <v>200000000</v>
      </c>
      <c r="AA21" s="3046"/>
      <c r="AB21" s="809"/>
      <c r="AC21" s="1410"/>
      <c r="AD21" s="234"/>
      <c r="AE21" s="230"/>
      <c r="AF21" s="230"/>
      <c r="AG21" s="230"/>
      <c r="AH21" s="230"/>
      <c r="AI21" s="230"/>
      <c r="AJ21" s="1611"/>
      <c r="AK21" s="1611"/>
      <c r="AL21" s="279"/>
      <c r="AM21" s="230"/>
      <c r="AN21" s="230"/>
      <c r="AO21" s="230"/>
      <c r="AP21" s="1617"/>
      <c r="AQ21" s="2269" t="s">
        <v>95</v>
      </c>
      <c r="AR21" s="2283">
        <v>0</v>
      </c>
    </row>
    <row r="22" spans="1:44" ht="68.25" customHeight="1" thickBot="1">
      <c r="A22" s="3040"/>
      <c r="B22" s="3040"/>
      <c r="C22" s="3044"/>
      <c r="D22" s="833" t="s">
        <v>814</v>
      </c>
      <c r="E22" s="698" t="s">
        <v>329</v>
      </c>
      <c r="F22" s="811">
        <v>11</v>
      </c>
      <c r="G22" s="698" t="s">
        <v>815</v>
      </c>
      <c r="H22" s="823" t="s">
        <v>450</v>
      </c>
      <c r="I22" s="807">
        <v>0.1428</v>
      </c>
      <c r="J22" s="696" t="s">
        <v>816</v>
      </c>
      <c r="K22" s="814">
        <v>42736</v>
      </c>
      <c r="L22" s="814">
        <v>43100</v>
      </c>
      <c r="M22" s="812"/>
      <c r="N22" s="812">
        <v>1</v>
      </c>
      <c r="O22" s="812">
        <v>1</v>
      </c>
      <c r="P22" s="812">
        <v>1</v>
      </c>
      <c r="Q22" s="812">
        <v>1</v>
      </c>
      <c r="R22" s="812">
        <v>1</v>
      </c>
      <c r="S22" s="812">
        <v>1</v>
      </c>
      <c r="T22" s="812">
        <v>1</v>
      </c>
      <c r="U22" s="812">
        <v>1</v>
      </c>
      <c r="V22" s="812">
        <v>1</v>
      </c>
      <c r="W22" s="812">
        <v>1</v>
      </c>
      <c r="X22" s="812">
        <v>1</v>
      </c>
      <c r="Y22" s="2049">
        <f>SUM(M22:X22)</f>
        <v>11</v>
      </c>
      <c r="Z22" s="2022">
        <v>0</v>
      </c>
      <c r="AA22" s="3046"/>
      <c r="AB22" s="1786">
        <v>137939416.52</v>
      </c>
      <c r="AC22" s="1410" t="s">
        <v>70</v>
      </c>
      <c r="AD22" s="234"/>
      <c r="AE22" s="230"/>
      <c r="AF22" s="230"/>
      <c r="AG22" s="230"/>
      <c r="AH22" s="230"/>
      <c r="AI22" s="230"/>
      <c r="AJ22" s="1611"/>
      <c r="AK22" s="1611"/>
      <c r="AL22" s="279"/>
      <c r="AM22" s="230"/>
      <c r="AN22" s="230"/>
      <c r="AO22" s="230"/>
      <c r="AP22" s="1617"/>
      <c r="AQ22" s="2270">
        <v>1</v>
      </c>
      <c r="AR22" s="2283">
        <v>0.36363636363636365</v>
      </c>
    </row>
    <row r="23" spans="1:44" ht="22.5" customHeight="1">
      <c r="A23" s="3055" t="s">
        <v>92</v>
      </c>
      <c r="B23" s="3056"/>
      <c r="C23" s="3056"/>
      <c r="D23" s="280"/>
      <c r="E23" s="281"/>
      <c r="F23" s="1713"/>
      <c r="G23" s="1612"/>
      <c r="H23" s="1615"/>
      <c r="I23" s="282">
        <f>SUM(I16:I22)</f>
        <v>0.9996000000000002</v>
      </c>
      <c r="J23" s="1612"/>
      <c r="K23" s="1612"/>
      <c r="L23" s="1612"/>
      <c r="M23" s="1612"/>
      <c r="N23" s="1612"/>
      <c r="O23" s="1612"/>
      <c r="P23" s="1612"/>
      <c r="Q23" s="1612"/>
      <c r="R23" s="1612"/>
      <c r="S23" s="1612"/>
      <c r="T23" s="1612"/>
      <c r="U23" s="1612"/>
      <c r="V23" s="1612"/>
      <c r="W23" s="1612"/>
      <c r="X23" s="1612"/>
      <c r="Y23" s="283"/>
      <c r="Z23" s="284">
        <f>SUM(Z16:Z22)</f>
        <v>700000000</v>
      </c>
      <c r="AA23" s="284"/>
      <c r="AB23" s="284">
        <f>SUM(AB16:AB22)</f>
        <v>137939416.52</v>
      </c>
      <c r="AC23" s="301"/>
      <c r="AD23" s="298"/>
      <c r="AE23" s="285"/>
      <c r="AF23" s="285"/>
      <c r="AG23" s="285"/>
      <c r="AH23" s="285"/>
      <c r="AI23" s="285"/>
      <c r="AJ23" s="285"/>
      <c r="AK23" s="285"/>
      <c r="AL23" s="285"/>
      <c r="AM23" s="285"/>
      <c r="AN23" s="285"/>
      <c r="AO23" s="285"/>
      <c r="AP23" s="1618"/>
      <c r="AQ23" s="2271">
        <f>AVERAGE(AQ16:AQ22)</f>
        <v>1</v>
      </c>
      <c r="AR23" s="2283"/>
    </row>
    <row r="24" spans="1:44" ht="22.5" customHeight="1" thickBot="1">
      <c r="A24" s="3057" t="s">
        <v>102</v>
      </c>
      <c r="B24" s="3058"/>
      <c r="C24" s="3058"/>
      <c r="D24" s="286"/>
      <c r="E24" s="1411"/>
      <c r="F24" s="1714"/>
      <c r="G24" s="302"/>
      <c r="H24" s="302"/>
      <c r="I24" s="303">
        <f>I23/1</f>
        <v>0.9996000000000002</v>
      </c>
      <c r="J24" s="1613"/>
      <c r="K24" s="1613"/>
      <c r="L24" s="1613"/>
      <c r="M24" s="1613"/>
      <c r="N24" s="1613"/>
      <c r="O24" s="1613"/>
      <c r="P24" s="1613"/>
      <c r="Q24" s="1613"/>
      <c r="R24" s="1613"/>
      <c r="S24" s="1613"/>
      <c r="T24" s="1613"/>
      <c r="U24" s="1613"/>
      <c r="V24" s="1613"/>
      <c r="W24" s="1613"/>
      <c r="X24" s="1613"/>
      <c r="Y24" s="304"/>
      <c r="Z24" s="305">
        <f>+Z23</f>
        <v>700000000</v>
      </c>
      <c r="AA24" s="305"/>
      <c r="AB24" s="305">
        <f>SUM(AB23)</f>
        <v>137939416.52</v>
      </c>
      <c r="AC24" s="306"/>
      <c r="AD24" s="300"/>
      <c r="AE24" s="287"/>
      <c r="AF24" s="287"/>
      <c r="AG24" s="287"/>
      <c r="AH24" s="287"/>
      <c r="AI24" s="287"/>
      <c r="AJ24" s="287"/>
      <c r="AK24" s="287"/>
      <c r="AL24" s="287"/>
      <c r="AM24" s="287"/>
      <c r="AN24" s="287"/>
      <c r="AO24" s="287"/>
      <c r="AP24" s="1619"/>
      <c r="AQ24" s="2272">
        <f>AVERAGE(AQ23)</f>
        <v>1</v>
      </c>
      <c r="AR24" s="2283"/>
    </row>
    <row r="25" spans="1:44" ht="15" customHeight="1">
      <c r="A25" s="3059"/>
      <c r="B25" s="3060"/>
      <c r="C25" s="3060"/>
      <c r="D25" s="3061"/>
      <c r="E25" s="3060"/>
      <c r="F25" s="3060"/>
      <c r="G25" s="3060"/>
      <c r="H25" s="3060"/>
      <c r="I25" s="3060"/>
      <c r="J25" s="3060"/>
      <c r="K25" s="3060"/>
      <c r="L25" s="3060"/>
      <c r="M25" s="3060"/>
      <c r="N25" s="3060"/>
      <c r="O25" s="3060"/>
      <c r="P25" s="3060"/>
      <c r="Q25" s="3060"/>
      <c r="R25" s="3060"/>
      <c r="S25" s="3060"/>
      <c r="T25" s="3060"/>
      <c r="U25" s="3060"/>
      <c r="V25" s="3060"/>
      <c r="W25" s="3060"/>
      <c r="X25" s="3060"/>
      <c r="Y25" s="3060"/>
      <c r="Z25" s="3060"/>
      <c r="AA25" s="3060"/>
      <c r="AB25" s="3060"/>
      <c r="AC25" s="3062"/>
      <c r="AD25" s="1400"/>
      <c r="AE25" s="288"/>
      <c r="AF25" s="288"/>
      <c r="AG25" s="288"/>
      <c r="AH25" s="288"/>
      <c r="AI25" s="288"/>
      <c r="AJ25" s="288"/>
      <c r="AK25" s="288"/>
      <c r="AL25" s="288"/>
      <c r="AM25" s="288"/>
      <c r="AN25" s="288"/>
      <c r="AO25" s="288"/>
      <c r="AP25" s="1620"/>
      <c r="AQ25" s="2273"/>
      <c r="AR25" s="2283"/>
    </row>
    <row r="26" spans="1:44" ht="26.25" customHeight="1">
      <c r="A26" s="3063" t="s">
        <v>10</v>
      </c>
      <c r="B26" s="3064"/>
      <c r="C26" s="3064"/>
      <c r="D26" s="1616"/>
      <c r="E26" s="3064" t="s">
        <v>103</v>
      </c>
      <c r="F26" s="3064"/>
      <c r="G26" s="3064"/>
      <c r="H26" s="3064"/>
      <c r="I26" s="3064"/>
      <c r="J26" s="3064"/>
      <c r="K26" s="3064"/>
      <c r="L26" s="3064"/>
      <c r="M26" s="3064"/>
      <c r="N26" s="3064"/>
      <c r="O26" s="3064"/>
      <c r="P26" s="3064"/>
      <c r="Q26" s="3064"/>
      <c r="R26" s="3064"/>
      <c r="S26" s="3064"/>
      <c r="T26" s="3064"/>
      <c r="U26" s="3064"/>
      <c r="V26" s="3064"/>
      <c r="W26" s="3064"/>
      <c r="X26" s="3064"/>
      <c r="Y26" s="3064"/>
      <c r="Z26" s="3065"/>
      <c r="AA26" s="3065"/>
      <c r="AB26" s="3065"/>
      <c r="AC26" s="3066"/>
      <c r="AD26" s="1401"/>
      <c r="AE26" s="289"/>
      <c r="AF26" s="289"/>
      <c r="AG26" s="289"/>
      <c r="AH26" s="289"/>
      <c r="AI26" s="289"/>
      <c r="AJ26" s="289"/>
      <c r="AK26" s="289"/>
      <c r="AL26" s="289"/>
      <c r="AM26" s="289"/>
      <c r="AN26" s="289"/>
      <c r="AO26" s="289"/>
      <c r="AP26" s="1621"/>
      <c r="AQ26" s="2274"/>
      <c r="AR26" s="2283"/>
    </row>
    <row r="27" spans="1:45" s="535" customFormat="1" ht="14.25" customHeight="1" thickBot="1">
      <c r="A27" s="1412"/>
      <c r="B27" s="534"/>
      <c r="C27" s="534"/>
      <c r="D27" s="534"/>
      <c r="E27" s="534"/>
      <c r="F27" s="1504"/>
      <c r="G27" s="534"/>
      <c r="H27" s="1638"/>
      <c r="I27" s="534"/>
      <c r="J27" s="534"/>
      <c r="K27" s="534"/>
      <c r="L27" s="534"/>
      <c r="M27" s="534"/>
      <c r="N27" s="534"/>
      <c r="O27" s="534"/>
      <c r="P27" s="534"/>
      <c r="Q27" s="534"/>
      <c r="R27" s="534"/>
      <c r="S27" s="534"/>
      <c r="T27" s="534"/>
      <c r="U27" s="534"/>
      <c r="V27" s="534"/>
      <c r="W27" s="534"/>
      <c r="X27" s="534"/>
      <c r="Y27" s="1504"/>
      <c r="Z27" s="534"/>
      <c r="AA27" s="534"/>
      <c r="AB27" s="534"/>
      <c r="AC27" s="1413"/>
      <c r="AD27" s="534"/>
      <c r="AE27" s="534"/>
      <c r="AF27" s="534"/>
      <c r="AG27" s="534"/>
      <c r="AH27" s="534"/>
      <c r="AI27" s="534"/>
      <c r="AJ27" s="534"/>
      <c r="AK27" s="534"/>
      <c r="AL27" s="534"/>
      <c r="AM27" s="534"/>
      <c r="AN27" s="534"/>
      <c r="AO27" s="534"/>
      <c r="AP27" s="534"/>
      <c r="AQ27" s="2275"/>
      <c r="AR27" s="2284"/>
      <c r="AS27" s="2282"/>
    </row>
    <row r="28" spans="1:44" s="1635" customFormat="1" ht="32.25" thickBot="1">
      <c r="A28" s="1414" t="s">
        <v>12</v>
      </c>
      <c r="B28" s="1415" t="s">
        <v>13</v>
      </c>
      <c r="C28" s="1415" t="s">
        <v>14</v>
      </c>
      <c r="D28" s="1415"/>
      <c r="E28" s="1415" t="s">
        <v>16</v>
      </c>
      <c r="F28" s="1416" t="s">
        <v>17</v>
      </c>
      <c r="G28" s="1415" t="s">
        <v>18</v>
      </c>
      <c r="H28" s="1415" t="s">
        <v>19</v>
      </c>
      <c r="I28" s="1417" t="s">
        <v>20</v>
      </c>
      <c r="J28" s="1415" t="s">
        <v>105</v>
      </c>
      <c r="K28" s="1415" t="s">
        <v>22</v>
      </c>
      <c r="L28" s="1415" t="s">
        <v>23</v>
      </c>
      <c r="M28" s="1418" t="s">
        <v>24</v>
      </c>
      <c r="N28" s="1418" t="s">
        <v>25</v>
      </c>
      <c r="O28" s="1418" t="s">
        <v>26</v>
      </c>
      <c r="P28" s="1418" t="s">
        <v>27</v>
      </c>
      <c r="Q28" s="1418" t="s">
        <v>28</v>
      </c>
      <c r="R28" s="1418" t="s">
        <v>29</v>
      </c>
      <c r="S28" s="1418" t="s">
        <v>30</v>
      </c>
      <c r="T28" s="1418" t="s">
        <v>31</v>
      </c>
      <c r="U28" s="1418" t="s">
        <v>32</v>
      </c>
      <c r="V28" s="1418" t="s">
        <v>33</v>
      </c>
      <c r="W28" s="1418" t="s">
        <v>34</v>
      </c>
      <c r="X28" s="1418" t="s">
        <v>35</v>
      </c>
      <c r="Y28" s="1419" t="s">
        <v>36</v>
      </c>
      <c r="Z28" s="1420" t="s">
        <v>337</v>
      </c>
      <c r="AA28" s="530"/>
      <c r="AB28" s="530" t="s">
        <v>1413</v>
      </c>
      <c r="AC28" s="1421" t="s">
        <v>106</v>
      </c>
      <c r="AD28" s="297"/>
      <c r="AE28" s="290"/>
      <c r="AF28" s="290"/>
      <c r="AG28" s="290"/>
      <c r="AH28" s="290"/>
      <c r="AI28" s="290"/>
      <c r="AJ28" s="290"/>
      <c r="AK28" s="290"/>
      <c r="AL28" s="290"/>
      <c r="AM28" s="290"/>
      <c r="AN28" s="290"/>
      <c r="AO28" s="290"/>
      <c r="AP28" s="1622"/>
      <c r="AQ28" s="2276"/>
      <c r="AR28" s="2285"/>
    </row>
    <row r="29" spans="1:44" ht="105">
      <c r="A29" s="3049">
        <v>2</v>
      </c>
      <c r="B29" s="3049" t="s">
        <v>198</v>
      </c>
      <c r="C29" s="3052" t="s">
        <v>199</v>
      </c>
      <c r="D29" s="833" t="s">
        <v>338</v>
      </c>
      <c r="E29" s="696" t="s">
        <v>339</v>
      </c>
      <c r="F29" s="698">
        <v>1</v>
      </c>
      <c r="G29" s="698" t="s">
        <v>340</v>
      </c>
      <c r="H29" s="2018" t="s">
        <v>1594</v>
      </c>
      <c r="I29" s="2019">
        <v>0.0666</v>
      </c>
      <c r="J29" s="698" t="s">
        <v>341</v>
      </c>
      <c r="K29" s="814">
        <v>42736</v>
      </c>
      <c r="L29" s="814">
        <v>42794</v>
      </c>
      <c r="M29" s="1787"/>
      <c r="N29" s="1787"/>
      <c r="O29" s="1787">
        <v>1</v>
      </c>
      <c r="P29" s="1787"/>
      <c r="Q29" s="1787"/>
      <c r="R29" s="1787"/>
      <c r="S29" s="1787"/>
      <c r="T29" s="1787"/>
      <c r="U29" s="830"/>
      <c r="V29" s="830"/>
      <c r="W29" s="830"/>
      <c r="X29" s="830"/>
      <c r="Y29" s="821">
        <f>SUM(M29:X29)</f>
        <v>1</v>
      </c>
      <c r="Z29" s="1786">
        <v>0</v>
      </c>
      <c r="AA29" s="1786"/>
      <c r="AB29" s="1786"/>
      <c r="AC29" s="1410" t="s">
        <v>95</v>
      </c>
      <c r="AD29" s="234"/>
      <c r="AE29" s="230"/>
      <c r="AF29" s="230"/>
      <c r="AG29" s="230"/>
      <c r="AH29" s="230"/>
      <c r="AI29" s="230"/>
      <c r="AJ29" s="230"/>
      <c r="AK29" s="230"/>
      <c r="AL29" s="230"/>
      <c r="AM29" s="230"/>
      <c r="AN29" s="230"/>
      <c r="AO29" s="230"/>
      <c r="AP29" s="1617"/>
      <c r="AQ29" s="2269">
        <v>1</v>
      </c>
      <c r="AR29" s="2283">
        <v>1</v>
      </c>
    </row>
    <row r="30" spans="1:44" ht="60">
      <c r="A30" s="3050"/>
      <c r="B30" s="3050"/>
      <c r="C30" s="3053"/>
      <c r="D30" s="833" t="s">
        <v>342</v>
      </c>
      <c r="E30" s="696" t="s">
        <v>343</v>
      </c>
      <c r="F30" s="698">
        <v>1</v>
      </c>
      <c r="G30" s="698" t="s">
        <v>344</v>
      </c>
      <c r="H30" s="2018" t="s">
        <v>1574</v>
      </c>
      <c r="I30" s="2019">
        <v>0.0666</v>
      </c>
      <c r="J30" s="698" t="s">
        <v>345</v>
      </c>
      <c r="K30" s="814">
        <v>42736</v>
      </c>
      <c r="L30" s="814">
        <v>42794</v>
      </c>
      <c r="M30" s="1787">
        <v>1</v>
      </c>
      <c r="N30" s="1787"/>
      <c r="O30" s="1787"/>
      <c r="P30" s="1787"/>
      <c r="Q30" s="1787"/>
      <c r="R30" s="1787"/>
      <c r="S30" s="1787"/>
      <c r="T30" s="1787"/>
      <c r="U30" s="830"/>
      <c r="V30" s="830"/>
      <c r="W30" s="830"/>
      <c r="X30" s="830"/>
      <c r="Y30" s="821">
        <f aca="true" t="shared" si="0" ref="Y30:Y43">SUM(M30:X30)</f>
        <v>1</v>
      </c>
      <c r="Z30" s="1786">
        <v>0</v>
      </c>
      <c r="AA30" s="1786"/>
      <c r="AB30" s="1786"/>
      <c r="AC30" s="1410" t="s">
        <v>95</v>
      </c>
      <c r="AD30" s="234"/>
      <c r="AE30" s="230"/>
      <c r="AF30" s="230"/>
      <c r="AG30" s="230"/>
      <c r="AH30" s="230"/>
      <c r="AI30" s="230"/>
      <c r="AJ30" s="230"/>
      <c r="AK30" s="230"/>
      <c r="AL30" s="230"/>
      <c r="AM30" s="230"/>
      <c r="AN30" s="230"/>
      <c r="AO30" s="230"/>
      <c r="AP30" s="1617"/>
      <c r="AQ30" s="2269" t="s">
        <v>95</v>
      </c>
      <c r="AR30" s="2283">
        <v>1</v>
      </c>
    </row>
    <row r="31" spans="1:44" ht="66" customHeight="1">
      <c r="A31" s="3050"/>
      <c r="B31" s="3050"/>
      <c r="C31" s="3053"/>
      <c r="D31" s="833" t="s">
        <v>346</v>
      </c>
      <c r="E31" s="696" t="s">
        <v>347</v>
      </c>
      <c r="F31" s="698">
        <v>12</v>
      </c>
      <c r="G31" s="698" t="s">
        <v>348</v>
      </c>
      <c r="H31" s="2018" t="s">
        <v>1595</v>
      </c>
      <c r="I31" s="2019">
        <v>0.0666</v>
      </c>
      <c r="J31" s="698" t="s">
        <v>349</v>
      </c>
      <c r="K31" s="814">
        <v>42736</v>
      </c>
      <c r="L31" s="814">
        <v>43100</v>
      </c>
      <c r="M31" s="1787">
        <v>1</v>
      </c>
      <c r="N31" s="1787">
        <v>1</v>
      </c>
      <c r="O31" s="1787">
        <v>1</v>
      </c>
      <c r="P31" s="1787">
        <v>1</v>
      </c>
      <c r="Q31" s="1787">
        <v>1</v>
      </c>
      <c r="R31" s="1787">
        <v>1</v>
      </c>
      <c r="S31" s="1787">
        <v>1</v>
      </c>
      <c r="T31" s="1787">
        <v>1</v>
      </c>
      <c r="U31" s="1787">
        <v>1</v>
      </c>
      <c r="V31" s="1787">
        <v>1</v>
      </c>
      <c r="W31" s="1787">
        <v>1</v>
      </c>
      <c r="X31" s="1787">
        <v>1</v>
      </c>
      <c r="Y31" s="821">
        <f t="shared" si="0"/>
        <v>12</v>
      </c>
      <c r="Z31" s="1786">
        <v>0</v>
      </c>
      <c r="AA31" s="1786"/>
      <c r="AB31" s="1786"/>
      <c r="AC31" s="1410" t="s">
        <v>95</v>
      </c>
      <c r="AD31" s="234"/>
      <c r="AE31" s="230"/>
      <c r="AF31" s="230"/>
      <c r="AG31" s="230"/>
      <c r="AH31" s="230"/>
      <c r="AI31" s="230"/>
      <c r="AJ31" s="230"/>
      <c r="AK31" s="230"/>
      <c r="AL31" s="230"/>
      <c r="AM31" s="230"/>
      <c r="AN31" s="230"/>
      <c r="AO31" s="230"/>
      <c r="AP31" s="1617"/>
      <c r="AQ31" s="2269">
        <v>1</v>
      </c>
      <c r="AR31" s="2283">
        <v>0.3333333333333333</v>
      </c>
    </row>
    <row r="32" spans="1:44" ht="60">
      <c r="A32" s="3050"/>
      <c r="B32" s="3050"/>
      <c r="C32" s="3053"/>
      <c r="D32" s="833" t="s">
        <v>350</v>
      </c>
      <c r="E32" s="696" t="s">
        <v>185</v>
      </c>
      <c r="F32" s="698">
        <v>12</v>
      </c>
      <c r="G32" s="698" t="s">
        <v>348</v>
      </c>
      <c r="H32" s="2018" t="s">
        <v>371</v>
      </c>
      <c r="I32" s="2019">
        <v>0.0666</v>
      </c>
      <c r="J32" s="698" t="s">
        <v>351</v>
      </c>
      <c r="K32" s="814">
        <v>42736</v>
      </c>
      <c r="L32" s="814">
        <v>43100</v>
      </c>
      <c r="M32" s="1787">
        <v>1</v>
      </c>
      <c r="N32" s="1787">
        <v>1</v>
      </c>
      <c r="O32" s="1787">
        <v>1</v>
      </c>
      <c r="P32" s="1787">
        <v>1</v>
      </c>
      <c r="Q32" s="1787">
        <v>1</v>
      </c>
      <c r="R32" s="1787">
        <v>1</v>
      </c>
      <c r="S32" s="1787">
        <v>1</v>
      </c>
      <c r="T32" s="1787">
        <v>1</v>
      </c>
      <c r="U32" s="1787">
        <v>1</v>
      </c>
      <c r="V32" s="1787">
        <v>1</v>
      </c>
      <c r="W32" s="1787">
        <v>1</v>
      </c>
      <c r="X32" s="1787">
        <v>1</v>
      </c>
      <c r="Y32" s="821">
        <f t="shared" si="0"/>
        <v>12</v>
      </c>
      <c r="Z32" s="1786">
        <v>0</v>
      </c>
      <c r="AA32" s="1786"/>
      <c r="AB32" s="1786"/>
      <c r="AC32" s="1410" t="s">
        <v>95</v>
      </c>
      <c r="AD32" s="234"/>
      <c r="AE32" s="230"/>
      <c r="AF32" s="230"/>
      <c r="AG32" s="230"/>
      <c r="AH32" s="230"/>
      <c r="AI32" s="230"/>
      <c r="AJ32" s="230"/>
      <c r="AK32" s="230"/>
      <c r="AL32" s="230"/>
      <c r="AM32" s="230"/>
      <c r="AN32" s="230"/>
      <c r="AO32" s="230"/>
      <c r="AP32" s="1617"/>
      <c r="AQ32" s="2269">
        <v>1</v>
      </c>
      <c r="AR32" s="2283">
        <v>0.3333333333333333</v>
      </c>
    </row>
    <row r="33" spans="1:44" ht="75">
      <c r="A33" s="3050"/>
      <c r="B33" s="3050"/>
      <c r="C33" s="3053"/>
      <c r="D33" s="833" t="s">
        <v>352</v>
      </c>
      <c r="E33" s="696" t="s">
        <v>185</v>
      </c>
      <c r="F33" s="698">
        <v>12</v>
      </c>
      <c r="G33" s="698" t="s">
        <v>353</v>
      </c>
      <c r="H33" s="2018" t="s">
        <v>371</v>
      </c>
      <c r="I33" s="2019">
        <v>0.0666</v>
      </c>
      <c r="J33" s="698" t="s">
        <v>354</v>
      </c>
      <c r="K33" s="814">
        <v>42736</v>
      </c>
      <c r="L33" s="814">
        <v>43100</v>
      </c>
      <c r="M33" s="1787">
        <v>1</v>
      </c>
      <c r="N33" s="1787">
        <v>1</v>
      </c>
      <c r="O33" s="1787">
        <v>1</v>
      </c>
      <c r="P33" s="1787">
        <v>1</v>
      </c>
      <c r="Q33" s="1787">
        <v>1</v>
      </c>
      <c r="R33" s="1787">
        <v>1</v>
      </c>
      <c r="S33" s="1787">
        <v>1</v>
      </c>
      <c r="T33" s="1787">
        <v>1</v>
      </c>
      <c r="U33" s="830">
        <v>1</v>
      </c>
      <c r="V33" s="830">
        <v>1</v>
      </c>
      <c r="W33" s="830">
        <v>1</v>
      </c>
      <c r="X33" s="830">
        <v>1</v>
      </c>
      <c r="Y33" s="821">
        <f t="shared" si="0"/>
        <v>12</v>
      </c>
      <c r="Z33" s="1786">
        <v>0</v>
      </c>
      <c r="AA33" s="1786"/>
      <c r="AB33" s="1786"/>
      <c r="AC33" s="1410" t="s">
        <v>95</v>
      </c>
      <c r="AD33" s="234"/>
      <c r="AE33" s="230"/>
      <c r="AF33" s="230"/>
      <c r="AG33" s="230"/>
      <c r="AH33" s="230"/>
      <c r="AI33" s="230"/>
      <c r="AJ33" s="230"/>
      <c r="AK33" s="230"/>
      <c r="AL33" s="230"/>
      <c r="AM33" s="230"/>
      <c r="AN33" s="230"/>
      <c r="AO33" s="230"/>
      <c r="AP33" s="1617"/>
      <c r="AQ33" s="2269">
        <v>1</v>
      </c>
      <c r="AR33" s="2283">
        <v>0.3333333333333333</v>
      </c>
    </row>
    <row r="34" spans="1:44" ht="60">
      <c r="A34" s="3050"/>
      <c r="B34" s="3050"/>
      <c r="C34" s="3053"/>
      <c r="D34" s="833" t="s">
        <v>355</v>
      </c>
      <c r="E34" s="696" t="s">
        <v>356</v>
      </c>
      <c r="F34" s="698">
        <v>1</v>
      </c>
      <c r="G34" s="698" t="s">
        <v>357</v>
      </c>
      <c r="H34" s="2018" t="s">
        <v>1595</v>
      </c>
      <c r="I34" s="2019">
        <v>0.0666</v>
      </c>
      <c r="J34" s="698" t="s">
        <v>358</v>
      </c>
      <c r="K34" s="814">
        <v>42736</v>
      </c>
      <c r="L34" s="814">
        <v>43100</v>
      </c>
      <c r="M34" s="1787">
        <v>1</v>
      </c>
      <c r="N34" s="1787"/>
      <c r="O34" s="1787"/>
      <c r="P34" s="1787"/>
      <c r="Q34" s="1787"/>
      <c r="R34" s="1787"/>
      <c r="S34" s="1787"/>
      <c r="T34" s="1787"/>
      <c r="U34" s="830"/>
      <c r="V34" s="830"/>
      <c r="W34" s="830"/>
      <c r="X34" s="830"/>
      <c r="Y34" s="821">
        <f t="shared" si="0"/>
        <v>1</v>
      </c>
      <c r="Z34" s="1786">
        <v>0</v>
      </c>
      <c r="AA34" s="1786"/>
      <c r="AB34" s="1786"/>
      <c r="AC34" s="1410" t="s">
        <v>95</v>
      </c>
      <c r="AD34" s="234"/>
      <c r="AE34" s="230"/>
      <c r="AF34" s="230"/>
      <c r="AG34" s="230"/>
      <c r="AH34" s="230"/>
      <c r="AI34" s="230"/>
      <c r="AJ34" s="230"/>
      <c r="AK34" s="230"/>
      <c r="AL34" s="230"/>
      <c r="AM34" s="230"/>
      <c r="AN34" s="230"/>
      <c r="AO34" s="230"/>
      <c r="AP34" s="1617"/>
      <c r="AQ34" s="2269" t="s">
        <v>95</v>
      </c>
      <c r="AR34" s="2283">
        <v>1</v>
      </c>
    </row>
    <row r="35" spans="1:44" ht="90">
      <c r="A35" s="3050"/>
      <c r="B35" s="3050"/>
      <c r="C35" s="3053"/>
      <c r="D35" s="833" t="s">
        <v>359</v>
      </c>
      <c r="E35" s="696" t="s">
        <v>169</v>
      </c>
      <c r="F35" s="829">
        <v>1</v>
      </c>
      <c r="G35" s="698" t="s">
        <v>360</v>
      </c>
      <c r="H35" s="2018" t="s">
        <v>1595</v>
      </c>
      <c r="I35" s="2019">
        <v>0.0666</v>
      </c>
      <c r="J35" s="698" t="s">
        <v>361</v>
      </c>
      <c r="K35" s="814">
        <v>42736</v>
      </c>
      <c r="L35" s="814">
        <v>43100</v>
      </c>
      <c r="M35" s="819">
        <v>1</v>
      </c>
      <c r="N35" s="819">
        <v>1</v>
      </c>
      <c r="O35" s="819">
        <v>1</v>
      </c>
      <c r="P35" s="819">
        <v>1</v>
      </c>
      <c r="Q35" s="819">
        <v>1</v>
      </c>
      <c r="R35" s="819">
        <v>1</v>
      </c>
      <c r="S35" s="819">
        <v>1</v>
      </c>
      <c r="T35" s="819">
        <v>1</v>
      </c>
      <c r="U35" s="819">
        <v>1</v>
      </c>
      <c r="V35" s="819">
        <v>1</v>
      </c>
      <c r="W35" s="819">
        <v>1</v>
      </c>
      <c r="X35" s="819">
        <v>1</v>
      </c>
      <c r="Y35" s="821">
        <f t="shared" si="0"/>
        <v>12</v>
      </c>
      <c r="Z35" s="1786">
        <v>0</v>
      </c>
      <c r="AA35" s="1786"/>
      <c r="AB35" s="1786"/>
      <c r="AC35" s="1410" t="s">
        <v>95</v>
      </c>
      <c r="AD35" s="234"/>
      <c r="AE35" s="230"/>
      <c r="AF35" s="230"/>
      <c r="AG35" s="230"/>
      <c r="AH35" s="230"/>
      <c r="AI35" s="230"/>
      <c r="AJ35" s="230"/>
      <c r="AK35" s="230"/>
      <c r="AL35" s="230"/>
      <c r="AM35" s="230"/>
      <c r="AN35" s="230"/>
      <c r="AO35" s="230"/>
      <c r="AP35" s="1617"/>
      <c r="AQ35" s="2269">
        <v>1</v>
      </c>
      <c r="AR35" s="2283">
        <v>1</v>
      </c>
    </row>
    <row r="36" spans="1:44" ht="96" customHeight="1">
      <c r="A36" s="3050"/>
      <c r="B36" s="3050"/>
      <c r="C36" s="3053"/>
      <c r="D36" s="833" t="s">
        <v>1388</v>
      </c>
      <c r="E36" s="696" t="s">
        <v>700</v>
      </c>
      <c r="F36" s="698">
        <v>12</v>
      </c>
      <c r="G36" s="698" t="s">
        <v>362</v>
      </c>
      <c r="H36" s="2018" t="s">
        <v>371</v>
      </c>
      <c r="I36" s="2019">
        <v>0.0666</v>
      </c>
      <c r="J36" s="698" t="s">
        <v>1389</v>
      </c>
      <c r="K36" s="814">
        <v>42736</v>
      </c>
      <c r="L36" s="814">
        <v>43100</v>
      </c>
      <c r="M36" s="1787">
        <v>1</v>
      </c>
      <c r="N36" s="1787">
        <v>1</v>
      </c>
      <c r="O36" s="1787">
        <v>1</v>
      </c>
      <c r="P36" s="1787">
        <v>1</v>
      </c>
      <c r="Q36" s="1787">
        <v>1</v>
      </c>
      <c r="R36" s="1787">
        <v>1</v>
      </c>
      <c r="S36" s="1787">
        <v>1</v>
      </c>
      <c r="T36" s="1787">
        <v>1</v>
      </c>
      <c r="U36" s="1787">
        <v>1</v>
      </c>
      <c r="V36" s="1787">
        <v>1</v>
      </c>
      <c r="W36" s="1787">
        <v>1</v>
      </c>
      <c r="X36" s="1787">
        <v>1</v>
      </c>
      <c r="Y36" s="821">
        <f t="shared" si="0"/>
        <v>12</v>
      </c>
      <c r="Z36" s="1786">
        <v>0</v>
      </c>
      <c r="AA36" s="1786"/>
      <c r="AB36" s="1786"/>
      <c r="AC36" s="1410" t="s">
        <v>95</v>
      </c>
      <c r="AD36" s="234"/>
      <c r="AE36" s="230"/>
      <c r="AF36" s="230"/>
      <c r="AG36" s="230"/>
      <c r="AH36" s="230"/>
      <c r="AI36" s="230"/>
      <c r="AJ36" s="230"/>
      <c r="AK36" s="230"/>
      <c r="AL36" s="230"/>
      <c r="AM36" s="230"/>
      <c r="AN36" s="230"/>
      <c r="AO36" s="230"/>
      <c r="AP36" s="1617"/>
      <c r="AQ36" s="2269">
        <v>1</v>
      </c>
      <c r="AR36" s="2283">
        <v>0.3333333333333333</v>
      </c>
    </row>
    <row r="37" spans="1:44" ht="75">
      <c r="A37" s="3050"/>
      <c r="B37" s="3050"/>
      <c r="C37" s="3053"/>
      <c r="D37" s="833" t="s">
        <v>363</v>
      </c>
      <c r="E37" s="696" t="s">
        <v>364</v>
      </c>
      <c r="F37" s="829">
        <v>1</v>
      </c>
      <c r="G37" s="698" t="s">
        <v>365</v>
      </c>
      <c r="H37" s="2018" t="s">
        <v>1596</v>
      </c>
      <c r="I37" s="2019">
        <v>0.0666</v>
      </c>
      <c r="J37" s="698" t="s">
        <v>366</v>
      </c>
      <c r="K37" s="814">
        <v>42736</v>
      </c>
      <c r="L37" s="814">
        <v>43100</v>
      </c>
      <c r="M37" s="819">
        <v>1</v>
      </c>
      <c r="N37" s="819">
        <v>1</v>
      </c>
      <c r="O37" s="819">
        <v>1</v>
      </c>
      <c r="P37" s="819">
        <v>1</v>
      </c>
      <c r="Q37" s="819">
        <v>1</v>
      </c>
      <c r="R37" s="819">
        <v>1</v>
      </c>
      <c r="S37" s="819">
        <v>1</v>
      </c>
      <c r="T37" s="819">
        <v>1</v>
      </c>
      <c r="U37" s="819">
        <v>1</v>
      </c>
      <c r="V37" s="819">
        <v>1</v>
      </c>
      <c r="W37" s="819">
        <v>1</v>
      </c>
      <c r="X37" s="819">
        <v>1</v>
      </c>
      <c r="Y37" s="813">
        <v>1</v>
      </c>
      <c r="Z37" s="1786">
        <v>0</v>
      </c>
      <c r="AA37" s="1786"/>
      <c r="AB37" s="1786"/>
      <c r="AC37" s="1410" t="s">
        <v>95</v>
      </c>
      <c r="AD37" s="234"/>
      <c r="AE37" s="230"/>
      <c r="AF37" s="230"/>
      <c r="AG37" s="230"/>
      <c r="AH37" s="230"/>
      <c r="AI37" s="230"/>
      <c r="AJ37" s="230"/>
      <c r="AK37" s="230"/>
      <c r="AL37" s="230"/>
      <c r="AM37" s="230"/>
      <c r="AN37" s="230"/>
      <c r="AO37" s="230"/>
      <c r="AP37" s="1617"/>
      <c r="AQ37" s="2269">
        <v>1</v>
      </c>
      <c r="AR37" s="2283">
        <v>0.3333333333333333</v>
      </c>
    </row>
    <row r="38" spans="1:44" ht="75.75" thickBot="1">
      <c r="A38" s="3050"/>
      <c r="B38" s="3050"/>
      <c r="C38" s="3054"/>
      <c r="D38" s="833" t="s">
        <v>367</v>
      </c>
      <c r="E38" s="696" t="s">
        <v>364</v>
      </c>
      <c r="F38" s="829">
        <v>1</v>
      </c>
      <c r="G38" s="698" t="s">
        <v>368</v>
      </c>
      <c r="H38" s="2018" t="s">
        <v>371</v>
      </c>
      <c r="I38" s="2019">
        <v>0.0666</v>
      </c>
      <c r="J38" s="698" t="s">
        <v>369</v>
      </c>
      <c r="K38" s="814">
        <v>42736</v>
      </c>
      <c r="L38" s="814">
        <v>43100</v>
      </c>
      <c r="M38" s="819">
        <v>1</v>
      </c>
      <c r="N38" s="819">
        <v>1</v>
      </c>
      <c r="O38" s="819">
        <v>1</v>
      </c>
      <c r="P38" s="819">
        <v>1</v>
      </c>
      <c r="Q38" s="819">
        <v>1</v>
      </c>
      <c r="R38" s="819">
        <v>1</v>
      </c>
      <c r="S38" s="819">
        <v>1</v>
      </c>
      <c r="T38" s="819">
        <v>1</v>
      </c>
      <c r="U38" s="819">
        <v>1</v>
      </c>
      <c r="V38" s="819">
        <v>1</v>
      </c>
      <c r="W38" s="819">
        <v>1</v>
      </c>
      <c r="X38" s="819">
        <v>1</v>
      </c>
      <c r="Y38" s="813">
        <v>1</v>
      </c>
      <c r="Z38" s="1786">
        <v>0</v>
      </c>
      <c r="AA38" s="1786"/>
      <c r="AB38" s="1786"/>
      <c r="AC38" s="1410" t="s">
        <v>95</v>
      </c>
      <c r="AD38" s="234"/>
      <c r="AE38" s="230"/>
      <c r="AF38" s="230"/>
      <c r="AG38" s="230"/>
      <c r="AH38" s="230"/>
      <c r="AI38" s="230"/>
      <c r="AJ38" s="230"/>
      <c r="AK38" s="230"/>
      <c r="AL38" s="230"/>
      <c r="AM38" s="230"/>
      <c r="AN38" s="230"/>
      <c r="AO38" s="230"/>
      <c r="AP38" s="1617"/>
      <c r="AQ38" s="2269">
        <v>1</v>
      </c>
      <c r="AR38" s="2283">
        <v>0.3333333333333333</v>
      </c>
    </row>
    <row r="39" spans="1:44" ht="105">
      <c r="A39" s="3050"/>
      <c r="B39" s="3050"/>
      <c r="C39" s="3052" t="s">
        <v>206</v>
      </c>
      <c r="D39" s="833" t="s">
        <v>1642</v>
      </c>
      <c r="E39" s="696" t="s">
        <v>185</v>
      </c>
      <c r="F39" s="696">
        <v>1</v>
      </c>
      <c r="G39" s="698" t="s">
        <v>370</v>
      </c>
      <c r="H39" s="2018" t="s">
        <v>371</v>
      </c>
      <c r="I39" s="2019">
        <v>0.0666</v>
      </c>
      <c r="J39" s="698" t="s">
        <v>1641</v>
      </c>
      <c r="K39" s="814">
        <v>43070</v>
      </c>
      <c r="L39" s="814">
        <v>43100</v>
      </c>
      <c r="M39" s="2020"/>
      <c r="N39" s="1789"/>
      <c r="O39" s="1789"/>
      <c r="P39" s="1789"/>
      <c r="Q39" s="1789"/>
      <c r="R39" s="1789"/>
      <c r="S39" s="1789"/>
      <c r="T39" s="1789"/>
      <c r="U39" s="1789"/>
      <c r="V39" s="1789"/>
      <c r="W39" s="1789"/>
      <c r="X39" s="817">
        <v>1</v>
      </c>
      <c r="Y39" s="821">
        <f>SUM(N39:X39)</f>
        <v>1</v>
      </c>
      <c r="Z39" s="1786">
        <v>0</v>
      </c>
      <c r="AA39" s="1786"/>
      <c r="AB39" s="1786"/>
      <c r="AC39" s="1410" t="s">
        <v>95</v>
      </c>
      <c r="AD39" s="234"/>
      <c r="AE39" s="230"/>
      <c r="AF39" s="230"/>
      <c r="AG39" s="230"/>
      <c r="AH39" s="230"/>
      <c r="AI39" s="230"/>
      <c r="AJ39" s="230"/>
      <c r="AK39" s="230"/>
      <c r="AL39" s="230"/>
      <c r="AM39" s="230"/>
      <c r="AN39" s="230"/>
      <c r="AO39" s="230"/>
      <c r="AP39" s="1617"/>
      <c r="AQ39" s="2269" t="s">
        <v>95</v>
      </c>
      <c r="AR39" s="2283">
        <v>0</v>
      </c>
    </row>
    <row r="40" spans="1:44" ht="59.25" customHeight="1" thickBot="1">
      <c r="A40" s="3050"/>
      <c r="B40" s="3050"/>
      <c r="C40" s="3054"/>
      <c r="D40" s="833" t="s">
        <v>372</v>
      </c>
      <c r="E40" s="696" t="s">
        <v>185</v>
      </c>
      <c r="F40" s="2021">
        <v>11</v>
      </c>
      <c r="G40" s="698" t="s">
        <v>373</v>
      </c>
      <c r="H40" s="2018" t="s">
        <v>374</v>
      </c>
      <c r="I40" s="2019">
        <v>0.0666</v>
      </c>
      <c r="J40" s="696" t="s">
        <v>375</v>
      </c>
      <c r="K40" s="814">
        <v>42736</v>
      </c>
      <c r="L40" s="814">
        <v>43100</v>
      </c>
      <c r="M40" s="817"/>
      <c r="N40" s="817">
        <v>1</v>
      </c>
      <c r="O40" s="817">
        <v>1</v>
      </c>
      <c r="P40" s="817">
        <v>1</v>
      </c>
      <c r="Q40" s="817">
        <v>1</v>
      </c>
      <c r="R40" s="817">
        <v>1</v>
      </c>
      <c r="S40" s="817">
        <v>1</v>
      </c>
      <c r="T40" s="817">
        <v>1</v>
      </c>
      <c r="U40" s="817">
        <v>1</v>
      </c>
      <c r="V40" s="817">
        <v>1</v>
      </c>
      <c r="W40" s="817">
        <v>1</v>
      </c>
      <c r="X40" s="817">
        <v>1</v>
      </c>
      <c r="Y40" s="821">
        <f t="shared" si="0"/>
        <v>11</v>
      </c>
      <c r="Z40" s="1786">
        <v>0</v>
      </c>
      <c r="AA40" s="1786"/>
      <c r="AB40" s="1786"/>
      <c r="AC40" s="1410" t="s">
        <v>95</v>
      </c>
      <c r="AD40" s="234"/>
      <c r="AE40" s="230"/>
      <c r="AF40" s="230"/>
      <c r="AG40" s="230"/>
      <c r="AH40" s="230"/>
      <c r="AI40" s="230"/>
      <c r="AJ40" s="230"/>
      <c r="AK40" s="230"/>
      <c r="AL40" s="230"/>
      <c r="AM40" s="230"/>
      <c r="AN40" s="230"/>
      <c r="AO40" s="230"/>
      <c r="AP40" s="1617"/>
      <c r="AQ40" s="2269">
        <v>1</v>
      </c>
      <c r="AR40" s="2283">
        <v>0.2727272727272727</v>
      </c>
    </row>
    <row r="41" spans="1:44" ht="74.25" customHeight="1">
      <c r="A41" s="3050"/>
      <c r="B41" s="3050"/>
      <c r="C41" s="3052" t="s">
        <v>376</v>
      </c>
      <c r="D41" s="832" t="s">
        <v>1644</v>
      </c>
      <c r="E41" s="696" t="s">
        <v>185</v>
      </c>
      <c r="F41" s="698">
        <v>1</v>
      </c>
      <c r="G41" s="698" t="s">
        <v>377</v>
      </c>
      <c r="H41" s="2018" t="s">
        <v>1643</v>
      </c>
      <c r="I41" s="2019">
        <v>0.0666</v>
      </c>
      <c r="J41" s="696" t="s">
        <v>378</v>
      </c>
      <c r="K41" s="814">
        <v>43040</v>
      </c>
      <c r="L41" s="814">
        <v>43100</v>
      </c>
      <c r="M41" s="1787"/>
      <c r="N41" s="1787"/>
      <c r="O41" s="1787"/>
      <c r="P41" s="1787"/>
      <c r="Q41" s="1787"/>
      <c r="R41" s="1787"/>
      <c r="S41" s="1787"/>
      <c r="T41" s="1787"/>
      <c r="U41" s="830"/>
      <c r="V41" s="830"/>
      <c r="W41" s="830">
        <v>1</v>
      </c>
      <c r="X41" s="830"/>
      <c r="Y41" s="821">
        <f t="shared" si="0"/>
        <v>1</v>
      </c>
      <c r="Z41" s="1786">
        <v>0</v>
      </c>
      <c r="AA41" s="1786"/>
      <c r="AB41" s="1786"/>
      <c r="AC41" s="1410" t="s">
        <v>95</v>
      </c>
      <c r="AD41" s="234"/>
      <c r="AE41" s="230"/>
      <c r="AF41" s="230"/>
      <c r="AG41" s="230"/>
      <c r="AH41" s="230"/>
      <c r="AI41" s="230"/>
      <c r="AJ41" s="230"/>
      <c r="AK41" s="230"/>
      <c r="AL41" s="230"/>
      <c r="AM41" s="230"/>
      <c r="AN41" s="230"/>
      <c r="AO41" s="230"/>
      <c r="AP41" s="1617"/>
      <c r="AQ41" s="2269" t="s">
        <v>95</v>
      </c>
      <c r="AR41" s="2283">
        <v>0</v>
      </c>
    </row>
    <row r="42" spans="1:44" ht="60">
      <c r="A42" s="3050"/>
      <c r="B42" s="3050"/>
      <c r="C42" s="3053"/>
      <c r="D42" s="832" t="s">
        <v>379</v>
      </c>
      <c r="E42" s="696" t="s">
        <v>185</v>
      </c>
      <c r="F42" s="698">
        <v>6</v>
      </c>
      <c r="G42" s="698" t="s">
        <v>380</v>
      </c>
      <c r="H42" s="2018" t="s">
        <v>371</v>
      </c>
      <c r="I42" s="2019">
        <v>0.0666</v>
      </c>
      <c r="J42" s="696" t="s">
        <v>378</v>
      </c>
      <c r="K42" s="814">
        <v>42736</v>
      </c>
      <c r="L42" s="814">
        <v>43100</v>
      </c>
      <c r="M42" s="1787">
        <v>1</v>
      </c>
      <c r="N42" s="1787"/>
      <c r="O42" s="1787">
        <v>1</v>
      </c>
      <c r="P42" s="1787"/>
      <c r="Q42" s="1787">
        <v>1</v>
      </c>
      <c r="R42" s="1787"/>
      <c r="S42" s="1787">
        <v>1</v>
      </c>
      <c r="T42" s="1787"/>
      <c r="U42" s="1787">
        <v>1</v>
      </c>
      <c r="V42" s="1787"/>
      <c r="W42" s="1787">
        <v>1</v>
      </c>
      <c r="X42" s="1787"/>
      <c r="Y42" s="821">
        <f t="shared" si="0"/>
        <v>6</v>
      </c>
      <c r="Z42" s="1786">
        <v>0</v>
      </c>
      <c r="AA42" s="1786"/>
      <c r="AB42" s="1786"/>
      <c r="AC42" s="1410" t="s">
        <v>95</v>
      </c>
      <c r="AD42" s="234"/>
      <c r="AE42" s="230"/>
      <c r="AF42" s="230"/>
      <c r="AG42" s="230"/>
      <c r="AH42" s="230"/>
      <c r="AI42" s="230"/>
      <c r="AJ42" s="230"/>
      <c r="AK42" s="230"/>
      <c r="AL42" s="230"/>
      <c r="AM42" s="230"/>
      <c r="AN42" s="230"/>
      <c r="AO42" s="230"/>
      <c r="AP42" s="1617"/>
      <c r="AQ42" s="2269">
        <v>1</v>
      </c>
      <c r="AR42" s="2283">
        <v>0.3333333333333333</v>
      </c>
    </row>
    <row r="43" spans="1:44" ht="63" customHeight="1" thickBot="1">
      <c r="A43" s="3051"/>
      <c r="B43" s="3051"/>
      <c r="C43" s="3054"/>
      <c r="D43" s="832" t="s">
        <v>1651</v>
      </c>
      <c r="E43" s="696" t="s">
        <v>185</v>
      </c>
      <c r="F43" s="829">
        <v>1</v>
      </c>
      <c r="G43" s="698" t="s">
        <v>380</v>
      </c>
      <c r="H43" s="2018" t="s">
        <v>1595</v>
      </c>
      <c r="I43" s="2019">
        <v>0.0666</v>
      </c>
      <c r="J43" s="696" t="s">
        <v>488</v>
      </c>
      <c r="K43" s="814">
        <v>42736</v>
      </c>
      <c r="L43" s="814">
        <v>43100</v>
      </c>
      <c r="M43" s="818">
        <v>1</v>
      </c>
      <c r="N43" s="818">
        <v>1</v>
      </c>
      <c r="O43" s="818">
        <v>1</v>
      </c>
      <c r="P43" s="818">
        <v>1</v>
      </c>
      <c r="Q43" s="818">
        <v>1</v>
      </c>
      <c r="R43" s="818">
        <v>1</v>
      </c>
      <c r="S43" s="818">
        <v>1</v>
      </c>
      <c r="T43" s="818">
        <v>1</v>
      </c>
      <c r="U43" s="818">
        <v>1</v>
      </c>
      <c r="V43" s="818">
        <v>1</v>
      </c>
      <c r="W43" s="818">
        <v>1</v>
      </c>
      <c r="X43" s="818">
        <v>1</v>
      </c>
      <c r="Y43" s="821">
        <f t="shared" si="0"/>
        <v>12</v>
      </c>
      <c r="Z43" s="2022">
        <v>0</v>
      </c>
      <c r="AA43" s="1967"/>
      <c r="AB43" s="1738"/>
      <c r="AC43" s="2023"/>
      <c r="AD43" s="234"/>
      <c r="AE43" s="230"/>
      <c r="AF43" s="230"/>
      <c r="AG43" s="230"/>
      <c r="AH43" s="230"/>
      <c r="AI43" s="230"/>
      <c r="AJ43" s="230"/>
      <c r="AK43" s="230"/>
      <c r="AL43" s="230"/>
      <c r="AM43" s="230"/>
      <c r="AN43" s="230"/>
      <c r="AO43" s="230"/>
      <c r="AP43" s="1617"/>
      <c r="AQ43" s="2269">
        <v>1</v>
      </c>
      <c r="AR43" s="2283">
        <v>0.3333333333333333</v>
      </c>
    </row>
    <row r="44" spans="1:44" ht="16.5" thickBot="1">
      <c r="A44" s="3067" t="s">
        <v>92</v>
      </c>
      <c r="B44" s="3068"/>
      <c r="C44" s="3069"/>
      <c r="D44" s="2024"/>
      <c r="E44" s="2024"/>
      <c r="F44" s="2024"/>
      <c r="G44" s="2024"/>
      <c r="H44" s="2024"/>
      <c r="I44" s="2025">
        <f>SUM(I29:I43)</f>
        <v>0.999</v>
      </c>
      <c r="J44" s="2024"/>
      <c r="K44" s="2024"/>
      <c r="L44" s="2024"/>
      <c r="M44" s="2024"/>
      <c r="N44" s="2024"/>
      <c r="O44" s="2024"/>
      <c r="P44" s="2024"/>
      <c r="Q44" s="2024"/>
      <c r="R44" s="2024"/>
      <c r="S44" s="2024"/>
      <c r="T44" s="2024"/>
      <c r="U44" s="2024"/>
      <c r="V44" s="2024"/>
      <c r="W44" s="2024"/>
      <c r="X44" s="2024"/>
      <c r="Y44" s="2026"/>
      <c r="Z44" s="2027">
        <f>SUM(Z29:Z43)</f>
        <v>0</v>
      </c>
      <c r="AA44" s="2027"/>
      <c r="AB44" s="2027">
        <f>SUM(AB29:AB42)</f>
        <v>0</v>
      </c>
      <c r="AC44" s="2028"/>
      <c r="AD44" s="2029"/>
      <c r="AE44" s="2030"/>
      <c r="AF44" s="2030"/>
      <c r="AG44" s="2030"/>
      <c r="AH44" s="2030"/>
      <c r="AI44" s="2030"/>
      <c r="AJ44" s="2030"/>
      <c r="AK44" s="2030"/>
      <c r="AL44" s="2030"/>
      <c r="AM44" s="2030"/>
      <c r="AN44" s="2030"/>
      <c r="AO44" s="2030"/>
      <c r="AP44" s="2031"/>
      <c r="AQ44" s="2277">
        <f>AVERAGE(AQ29:AQ43)</f>
        <v>1</v>
      </c>
      <c r="AR44" s="2283"/>
    </row>
    <row r="45" spans="1:44" ht="60">
      <c r="A45" s="3070">
        <v>3</v>
      </c>
      <c r="B45" s="3070" t="s">
        <v>161</v>
      </c>
      <c r="C45" s="3073" t="s">
        <v>381</v>
      </c>
      <c r="D45" s="833" t="s">
        <v>382</v>
      </c>
      <c r="E45" s="698" t="s">
        <v>185</v>
      </c>
      <c r="F45" s="698">
        <v>1</v>
      </c>
      <c r="G45" s="698" t="s">
        <v>383</v>
      </c>
      <c r="H45" s="2018" t="s">
        <v>384</v>
      </c>
      <c r="I45" s="816">
        <v>0.03333333333333333</v>
      </c>
      <c r="J45" s="698" t="s">
        <v>385</v>
      </c>
      <c r="K45" s="814">
        <v>42736</v>
      </c>
      <c r="L45" s="814">
        <v>42755</v>
      </c>
      <c r="M45" s="1787">
        <v>1</v>
      </c>
      <c r="N45" s="1787"/>
      <c r="O45" s="1787"/>
      <c r="P45" s="1787"/>
      <c r="Q45" s="1787"/>
      <c r="R45" s="1787"/>
      <c r="S45" s="1787"/>
      <c r="T45" s="1787"/>
      <c r="U45" s="1787"/>
      <c r="V45" s="1787"/>
      <c r="W45" s="1787"/>
      <c r="X45" s="1787"/>
      <c r="Y45" s="696">
        <f>SUM(M45:X45)</f>
        <v>1</v>
      </c>
      <c r="Z45" s="1786">
        <v>0</v>
      </c>
      <c r="AA45" s="1786"/>
      <c r="AB45" s="1786"/>
      <c r="AC45" s="1410" t="s">
        <v>95</v>
      </c>
      <c r="AD45" s="234"/>
      <c r="AE45" s="230"/>
      <c r="AF45" s="230"/>
      <c r="AG45" s="230"/>
      <c r="AH45" s="230"/>
      <c r="AI45" s="230"/>
      <c r="AJ45" s="230"/>
      <c r="AK45" s="230"/>
      <c r="AL45" s="230"/>
      <c r="AM45" s="230"/>
      <c r="AN45" s="230"/>
      <c r="AO45" s="230"/>
      <c r="AP45" s="1617"/>
      <c r="AQ45" s="2269" t="s">
        <v>95</v>
      </c>
      <c r="AR45" s="2283">
        <v>1</v>
      </c>
    </row>
    <row r="46" spans="1:44" ht="75">
      <c r="A46" s="3071"/>
      <c r="B46" s="3071"/>
      <c r="C46" s="3043"/>
      <c r="D46" s="833" t="s">
        <v>1584</v>
      </c>
      <c r="E46" s="698" t="s">
        <v>185</v>
      </c>
      <c r="F46" s="696">
        <v>1</v>
      </c>
      <c r="G46" s="698" t="s">
        <v>386</v>
      </c>
      <c r="H46" s="2018" t="s">
        <v>384</v>
      </c>
      <c r="I46" s="816">
        <v>0.03333333333333333</v>
      </c>
      <c r="J46" s="698" t="s">
        <v>387</v>
      </c>
      <c r="K46" s="814">
        <v>42736</v>
      </c>
      <c r="L46" s="814">
        <v>42755</v>
      </c>
      <c r="M46" s="1787">
        <v>1</v>
      </c>
      <c r="N46" s="1787"/>
      <c r="O46" s="1787"/>
      <c r="P46" s="1787"/>
      <c r="Q46" s="1787"/>
      <c r="R46" s="1787"/>
      <c r="S46" s="1787"/>
      <c r="T46" s="1787"/>
      <c r="U46" s="1787"/>
      <c r="V46" s="1787"/>
      <c r="W46" s="1787"/>
      <c r="X46" s="1787"/>
      <c r="Y46" s="696">
        <f aca="true" t="shared" si="1" ref="Y46:Y71">SUM(M46:X46)</f>
        <v>1</v>
      </c>
      <c r="Z46" s="1786">
        <v>0</v>
      </c>
      <c r="AA46" s="1786"/>
      <c r="AB46" s="1786"/>
      <c r="AC46" s="1410" t="s">
        <v>95</v>
      </c>
      <c r="AD46" s="234"/>
      <c r="AE46" s="230"/>
      <c r="AF46" s="230"/>
      <c r="AG46" s="230"/>
      <c r="AH46" s="230"/>
      <c r="AI46" s="230"/>
      <c r="AJ46" s="230"/>
      <c r="AK46" s="230"/>
      <c r="AL46" s="230"/>
      <c r="AM46" s="230"/>
      <c r="AN46" s="230"/>
      <c r="AO46" s="230"/>
      <c r="AP46" s="1617"/>
      <c r="AQ46" s="2269">
        <v>1</v>
      </c>
      <c r="AR46" s="2283">
        <v>0.5</v>
      </c>
    </row>
    <row r="47" spans="1:44" ht="60">
      <c r="A47" s="3071"/>
      <c r="B47" s="3071"/>
      <c r="C47" s="3043"/>
      <c r="D47" s="833" t="s">
        <v>388</v>
      </c>
      <c r="E47" s="698" t="s">
        <v>185</v>
      </c>
      <c r="F47" s="696">
        <v>1</v>
      </c>
      <c r="G47" s="698" t="s">
        <v>386</v>
      </c>
      <c r="H47" s="2018" t="s">
        <v>1597</v>
      </c>
      <c r="I47" s="816">
        <v>0.03333333333333333</v>
      </c>
      <c r="J47" s="698" t="s">
        <v>389</v>
      </c>
      <c r="K47" s="814">
        <v>42727</v>
      </c>
      <c r="L47" s="814">
        <v>42745</v>
      </c>
      <c r="M47" s="1787">
        <v>1</v>
      </c>
      <c r="N47" s="1787"/>
      <c r="O47" s="1787"/>
      <c r="P47" s="1787"/>
      <c r="Q47" s="1787"/>
      <c r="R47" s="1787"/>
      <c r="S47" s="1787"/>
      <c r="T47" s="1787"/>
      <c r="U47" s="1787"/>
      <c r="V47" s="1787"/>
      <c r="W47" s="1787"/>
      <c r="X47" s="1787"/>
      <c r="Y47" s="696">
        <f>SUM(M47:X47)</f>
        <v>1</v>
      </c>
      <c r="Z47" s="1786">
        <v>0</v>
      </c>
      <c r="AA47" s="1786"/>
      <c r="AB47" s="1786"/>
      <c r="AC47" s="1410" t="s">
        <v>95</v>
      </c>
      <c r="AD47" s="234"/>
      <c r="AE47" s="230"/>
      <c r="AF47" s="230"/>
      <c r="AG47" s="230"/>
      <c r="AH47" s="230"/>
      <c r="AI47" s="230"/>
      <c r="AJ47" s="230"/>
      <c r="AK47" s="230"/>
      <c r="AL47" s="230"/>
      <c r="AM47" s="230"/>
      <c r="AN47" s="230"/>
      <c r="AO47" s="230"/>
      <c r="AP47" s="1617"/>
      <c r="AQ47" s="2269" t="s">
        <v>95</v>
      </c>
      <c r="AR47" s="2283">
        <v>1</v>
      </c>
    </row>
    <row r="48" spans="1:44" ht="75">
      <c r="A48" s="3071"/>
      <c r="B48" s="3071"/>
      <c r="C48" s="3043"/>
      <c r="D48" s="833" t="s">
        <v>390</v>
      </c>
      <c r="E48" s="698" t="s">
        <v>185</v>
      </c>
      <c r="F48" s="698">
        <v>1</v>
      </c>
      <c r="G48" s="698" t="s">
        <v>386</v>
      </c>
      <c r="H48" s="2018" t="s">
        <v>1602</v>
      </c>
      <c r="I48" s="816">
        <v>0.03333333333333333</v>
      </c>
      <c r="J48" s="698" t="s">
        <v>391</v>
      </c>
      <c r="K48" s="814">
        <v>43009</v>
      </c>
      <c r="L48" s="814">
        <v>43100</v>
      </c>
      <c r="M48" s="1787"/>
      <c r="N48" s="1787"/>
      <c r="O48" s="1787"/>
      <c r="P48" s="1787"/>
      <c r="Q48" s="1787"/>
      <c r="R48" s="1787"/>
      <c r="S48" s="1787"/>
      <c r="T48" s="1787"/>
      <c r="U48" s="1787"/>
      <c r="V48" s="1787"/>
      <c r="W48" s="1787"/>
      <c r="X48" s="1787">
        <v>1</v>
      </c>
      <c r="Y48" s="696">
        <f t="shared" si="1"/>
        <v>1</v>
      </c>
      <c r="Z48" s="1786">
        <v>0</v>
      </c>
      <c r="AA48" s="1786"/>
      <c r="AB48" s="1786"/>
      <c r="AC48" s="1410" t="s">
        <v>95</v>
      </c>
      <c r="AD48" s="234"/>
      <c r="AE48" s="230"/>
      <c r="AF48" s="230"/>
      <c r="AG48" s="230"/>
      <c r="AH48" s="230"/>
      <c r="AI48" s="230"/>
      <c r="AJ48" s="230"/>
      <c r="AK48" s="230"/>
      <c r="AL48" s="230"/>
      <c r="AM48" s="230"/>
      <c r="AN48" s="230"/>
      <c r="AO48" s="230"/>
      <c r="AP48" s="1617"/>
      <c r="AQ48" s="2269" t="s">
        <v>95</v>
      </c>
      <c r="AR48" s="2283">
        <v>0</v>
      </c>
    </row>
    <row r="49" spans="1:44" ht="74.25" customHeight="1">
      <c r="A49" s="3071"/>
      <c r="B49" s="3071"/>
      <c r="C49" s="3043"/>
      <c r="D49" s="833" t="s">
        <v>392</v>
      </c>
      <c r="E49" s="698" t="s">
        <v>185</v>
      </c>
      <c r="F49" s="811">
        <v>6</v>
      </c>
      <c r="G49" s="698" t="s">
        <v>393</v>
      </c>
      <c r="H49" s="2018" t="s">
        <v>1652</v>
      </c>
      <c r="I49" s="816">
        <v>0.03333333333333333</v>
      </c>
      <c r="J49" s="698" t="s">
        <v>394</v>
      </c>
      <c r="K49" s="814">
        <v>42736</v>
      </c>
      <c r="L49" s="814">
        <v>43100</v>
      </c>
      <c r="M49" s="817"/>
      <c r="N49" s="1787"/>
      <c r="O49" s="817">
        <v>1</v>
      </c>
      <c r="P49" s="817"/>
      <c r="Q49" s="817"/>
      <c r="R49" s="817">
        <v>1</v>
      </c>
      <c r="S49" s="817"/>
      <c r="T49" s="817"/>
      <c r="U49" s="817">
        <v>1</v>
      </c>
      <c r="V49" s="817"/>
      <c r="W49" s="817"/>
      <c r="X49" s="817">
        <v>1</v>
      </c>
      <c r="Y49" s="696">
        <f t="shared" si="1"/>
        <v>4</v>
      </c>
      <c r="Z49" s="1786">
        <v>0</v>
      </c>
      <c r="AA49" s="1786"/>
      <c r="AB49" s="1786"/>
      <c r="AC49" s="1410"/>
      <c r="AD49" s="234"/>
      <c r="AE49" s="230"/>
      <c r="AF49" s="230"/>
      <c r="AG49" s="230"/>
      <c r="AH49" s="230"/>
      <c r="AI49" s="230"/>
      <c r="AJ49" s="230"/>
      <c r="AK49" s="230"/>
      <c r="AL49" s="230"/>
      <c r="AM49" s="230"/>
      <c r="AN49" s="230"/>
      <c r="AO49" s="230"/>
      <c r="AP49" s="1617"/>
      <c r="AQ49" s="2269">
        <v>1</v>
      </c>
      <c r="AR49" s="2283">
        <v>0.2</v>
      </c>
    </row>
    <row r="50" spans="1:44" s="1740" customFormat="1" ht="74.25" customHeight="1">
      <c r="A50" s="3071"/>
      <c r="B50" s="3071"/>
      <c r="C50" s="3043"/>
      <c r="D50" s="833" t="s">
        <v>1601</v>
      </c>
      <c r="E50" s="698" t="s">
        <v>185</v>
      </c>
      <c r="F50" s="811">
        <v>4</v>
      </c>
      <c r="G50" s="698" t="s">
        <v>1599</v>
      </c>
      <c r="H50" s="2018" t="s">
        <v>1598</v>
      </c>
      <c r="I50" s="816">
        <v>0.03333333333333333</v>
      </c>
      <c r="J50" s="698" t="s">
        <v>1600</v>
      </c>
      <c r="K50" s="814">
        <v>42736</v>
      </c>
      <c r="L50" s="814">
        <v>43100</v>
      </c>
      <c r="M50" s="817"/>
      <c r="N50" s="817"/>
      <c r="O50" s="817">
        <v>1</v>
      </c>
      <c r="P50" s="817"/>
      <c r="Q50" s="817"/>
      <c r="R50" s="817">
        <v>1</v>
      </c>
      <c r="S50" s="817"/>
      <c r="T50" s="817"/>
      <c r="U50" s="817">
        <v>1</v>
      </c>
      <c r="V50" s="817"/>
      <c r="W50" s="817"/>
      <c r="X50" s="817">
        <v>1</v>
      </c>
      <c r="Y50" s="696">
        <v>4</v>
      </c>
      <c r="Z50" s="1786"/>
      <c r="AA50" s="1786"/>
      <c r="AB50" s="1786"/>
      <c r="AC50" s="1410"/>
      <c r="AD50" s="234"/>
      <c r="AE50" s="291"/>
      <c r="AF50" s="291"/>
      <c r="AG50" s="291"/>
      <c r="AH50" s="291"/>
      <c r="AI50" s="291"/>
      <c r="AJ50" s="291"/>
      <c r="AK50" s="291"/>
      <c r="AL50" s="291"/>
      <c r="AM50" s="291"/>
      <c r="AN50" s="291"/>
      <c r="AO50" s="291"/>
      <c r="AP50" s="1617"/>
      <c r="AQ50" s="2269">
        <v>1</v>
      </c>
      <c r="AR50" s="2286">
        <v>0.3333333333333333</v>
      </c>
    </row>
    <row r="51" spans="1:44" ht="67.5" customHeight="1">
      <c r="A51" s="3071"/>
      <c r="B51" s="3071"/>
      <c r="C51" s="3043"/>
      <c r="D51" s="833" t="s">
        <v>395</v>
      </c>
      <c r="E51" s="698" t="s">
        <v>396</v>
      </c>
      <c r="F51" s="811">
        <v>12</v>
      </c>
      <c r="G51" s="698" t="s">
        <v>397</v>
      </c>
      <c r="H51" s="2018" t="s">
        <v>1585</v>
      </c>
      <c r="I51" s="816">
        <v>0.03333333333333333</v>
      </c>
      <c r="J51" s="698" t="s">
        <v>334</v>
      </c>
      <c r="K51" s="814">
        <v>42736</v>
      </c>
      <c r="L51" s="814">
        <v>43100</v>
      </c>
      <c r="M51" s="817">
        <v>1</v>
      </c>
      <c r="N51" s="817">
        <v>1</v>
      </c>
      <c r="O51" s="817">
        <v>1</v>
      </c>
      <c r="P51" s="817">
        <v>1</v>
      </c>
      <c r="Q51" s="817">
        <v>1</v>
      </c>
      <c r="R51" s="817">
        <v>1</v>
      </c>
      <c r="S51" s="817">
        <v>1</v>
      </c>
      <c r="T51" s="817">
        <v>1</v>
      </c>
      <c r="U51" s="817">
        <v>1</v>
      </c>
      <c r="V51" s="817">
        <v>1</v>
      </c>
      <c r="W51" s="817">
        <v>1</v>
      </c>
      <c r="X51" s="817">
        <v>1</v>
      </c>
      <c r="Y51" s="696">
        <f t="shared" si="1"/>
        <v>12</v>
      </c>
      <c r="Z51" s="1786">
        <v>0</v>
      </c>
      <c r="AA51" s="1786"/>
      <c r="AB51" s="1786"/>
      <c r="AC51" s="1410"/>
      <c r="AD51" s="234"/>
      <c r="AE51" s="230"/>
      <c r="AF51" s="230"/>
      <c r="AG51" s="230"/>
      <c r="AH51" s="230"/>
      <c r="AI51" s="230"/>
      <c r="AJ51" s="230"/>
      <c r="AK51" s="230"/>
      <c r="AL51" s="230"/>
      <c r="AM51" s="230"/>
      <c r="AN51" s="230"/>
      <c r="AO51" s="230"/>
      <c r="AP51" s="1617"/>
      <c r="AQ51" s="2269" t="s">
        <v>95</v>
      </c>
      <c r="AR51" s="2283">
        <v>1</v>
      </c>
    </row>
    <row r="52" spans="1:44" ht="137.25" customHeight="1" thickBot="1">
      <c r="A52" s="3071"/>
      <c r="B52" s="3071"/>
      <c r="C52" s="3044"/>
      <c r="D52" s="833" t="s">
        <v>1356</v>
      </c>
      <c r="E52" s="698" t="s">
        <v>1358</v>
      </c>
      <c r="F52" s="811">
        <v>1</v>
      </c>
      <c r="G52" s="698" t="s">
        <v>1387</v>
      </c>
      <c r="H52" s="2018" t="s">
        <v>384</v>
      </c>
      <c r="I52" s="816">
        <v>0.03333333333333333</v>
      </c>
      <c r="J52" s="698" t="s">
        <v>1358</v>
      </c>
      <c r="K52" s="814">
        <v>42736</v>
      </c>
      <c r="L52" s="814" t="s">
        <v>1586</v>
      </c>
      <c r="M52" s="817"/>
      <c r="N52" s="817"/>
      <c r="O52" s="817"/>
      <c r="P52" s="817"/>
      <c r="Q52" s="817"/>
      <c r="R52" s="817">
        <v>1</v>
      </c>
      <c r="S52" s="817"/>
      <c r="T52" s="817"/>
      <c r="U52" s="817"/>
      <c r="V52" s="817"/>
      <c r="W52" s="817"/>
      <c r="X52" s="817"/>
      <c r="Y52" s="696">
        <v>1</v>
      </c>
      <c r="Z52" s="1786"/>
      <c r="AA52" s="1786"/>
      <c r="AB52" s="1786"/>
      <c r="AC52" s="1410"/>
      <c r="AD52" s="234"/>
      <c r="AE52" s="291"/>
      <c r="AF52" s="291"/>
      <c r="AG52" s="291"/>
      <c r="AH52" s="291"/>
      <c r="AI52" s="291"/>
      <c r="AJ52" s="291"/>
      <c r="AK52" s="291"/>
      <c r="AL52" s="291"/>
      <c r="AM52" s="291"/>
      <c r="AN52" s="291"/>
      <c r="AO52" s="291"/>
      <c r="AP52" s="1617"/>
      <c r="AQ52" s="2269">
        <v>1</v>
      </c>
      <c r="AR52" s="2283">
        <v>0.3333333333333333</v>
      </c>
    </row>
    <row r="53" spans="1:44" ht="45" customHeight="1">
      <c r="A53" s="3071"/>
      <c r="B53" s="3071"/>
      <c r="C53" s="3073" t="s">
        <v>400</v>
      </c>
      <c r="D53" s="833" t="s">
        <v>1390</v>
      </c>
      <c r="E53" s="698" t="s">
        <v>169</v>
      </c>
      <c r="F53" s="698">
        <v>4</v>
      </c>
      <c r="G53" s="698" t="s">
        <v>398</v>
      </c>
      <c r="H53" s="2018" t="s">
        <v>384</v>
      </c>
      <c r="I53" s="816">
        <v>0.03333333333333333</v>
      </c>
      <c r="J53" s="698" t="s">
        <v>399</v>
      </c>
      <c r="K53" s="814">
        <v>42736</v>
      </c>
      <c r="L53" s="814">
        <v>43100</v>
      </c>
      <c r="M53" s="819">
        <v>1</v>
      </c>
      <c r="N53" s="819">
        <v>1</v>
      </c>
      <c r="O53" s="819">
        <v>1</v>
      </c>
      <c r="P53" s="819">
        <v>1</v>
      </c>
      <c r="Q53" s="819">
        <v>1</v>
      </c>
      <c r="R53" s="819">
        <v>1</v>
      </c>
      <c r="S53" s="819">
        <v>1</v>
      </c>
      <c r="T53" s="819">
        <v>1</v>
      </c>
      <c r="U53" s="819">
        <v>1</v>
      </c>
      <c r="V53" s="819">
        <v>1</v>
      </c>
      <c r="W53" s="819">
        <v>1</v>
      </c>
      <c r="X53" s="819">
        <v>1</v>
      </c>
      <c r="Y53" s="813">
        <v>1</v>
      </c>
      <c r="Z53" s="1786">
        <v>0</v>
      </c>
      <c r="AA53" s="1786"/>
      <c r="AB53" s="1786"/>
      <c r="AC53" s="1410" t="s">
        <v>95</v>
      </c>
      <c r="AD53" s="234"/>
      <c r="AE53" s="230"/>
      <c r="AF53" s="230"/>
      <c r="AG53" s="230"/>
      <c r="AH53" s="230"/>
      <c r="AI53" s="230"/>
      <c r="AJ53" s="230"/>
      <c r="AK53" s="230"/>
      <c r="AL53" s="230"/>
      <c r="AM53" s="230"/>
      <c r="AN53" s="230"/>
      <c r="AO53" s="230"/>
      <c r="AP53" s="1617"/>
      <c r="AQ53" s="2269">
        <v>1</v>
      </c>
      <c r="AR53" s="2283">
        <v>0.3333333333333333</v>
      </c>
    </row>
    <row r="54" spans="1:44" ht="51.75" customHeight="1">
      <c r="A54" s="3071"/>
      <c r="B54" s="3071"/>
      <c r="C54" s="3043"/>
      <c r="D54" s="833" t="s">
        <v>401</v>
      </c>
      <c r="E54" s="698" t="s">
        <v>402</v>
      </c>
      <c r="F54" s="813">
        <v>1</v>
      </c>
      <c r="G54" s="698" t="s">
        <v>397</v>
      </c>
      <c r="H54" s="2018" t="s">
        <v>384</v>
      </c>
      <c r="I54" s="816">
        <v>0.03333333333333333</v>
      </c>
      <c r="J54" s="698" t="s">
        <v>403</v>
      </c>
      <c r="K54" s="814">
        <v>42736</v>
      </c>
      <c r="L54" s="814">
        <v>43100</v>
      </c>
      <c r="M54" s="819">
        <v>1</v>
      </c>
      <c r="N54" s="819">
        <v>1</v>
      </c>
      <c r="O54" s="819">
        <v>1</v>
      </c>
      <c r="P54" s="819">
        <v>1</v>
      </c>
      <c r="Q54" s="819">
        <v>1</v>
      </c>
      <c r="R54" s="819">
        <v>1</v>
      </c>
      <c r="S54" s="819">
        <v>1</v>
      </c>
      <c r="T54" s="819">
        <v>1</v>
      </c>
      <c r="U54" s="819">
        <v>1</v>
      </c>
      <c r="V54" s="819">
        <v>1</v>
      </c>
      <c r="W54" s="819">
        <v>1</v>
      </c>
      <c r="X54" s="819">
        <v>1</v>
      </c>
      <c r="Y54" s="813">
        <v>1</v>
      </c>
      <c r="Z54" s="1786">
        <v>0</v>
      </c>
      <c r="AA54" s="1786"/>
      <c r="AB54" s="1786"/>
      <c r="AC54" s="1410" t="s">
        <v>95</v>
      </c>
      <c r="AD54" s="234"/>
      <c r="AE54" s="230"/>
      <c r="AF54" s="230"/>
      <c r="AG54" s="230"/>
      <c r="AH54" s="230"/>
      <c r="AI54" s="230"/>
      <c r="AJ54" s="230"/>
      <c r="AK54" s="230"/>
      <c r="AL54" s="230"/>
      <c r="AM54" s="230"/>
      <c r="AN54" s="230"/>
      <c r="AO54" s="230"/>
      <c r="AP54" s="1617"/>
      <c r="AQ54" s="2269">
        <v>1</v>
      </c>
      <c r="AR54" s="2283">
        <v>0.3333333333333333</v>
      </c>
    </row>
    <row r="55" spans="1:44" ht="75">
      <c r="A55" s="3071"/>
      <c r="B55" s="3071"/>
      <c r="C55" s="3043"/>
      <c r="D55" s="833" t="s">
        <v>404</v>
      </c>
      <c r="E55" s="698" t="s">
        <v>169</v>
      </c>
      <c r="F55" s="813">
        <v>1</v>
      </c>
      <c r="G55" s="698" t="s">
        <v>405</v>
      </c>
      <c r="H55" s="2018" t="s">
        <v>384</v>
      </c>
      <c r="I55" s="816">
        <v>0.03333333333333333</v>
      </c>
      <c r="J55" s="698" t="s">
        <v>406</v>
      </c>
      <c r="K55" s="814">
        <v>42736</v>
      </c>
      <c r="L55" s="814">
        <v>43100</v>
      </c>
      <c r="M55" s="819">
        <v>1</v>
      </c>
      <c r="N55" s="819">
        <v>1</v>
      </c>
      <c r="O55" s="819">
        <v>1</v>
      </c>
      <c r="P55" s="819">
        <v>1</v>
      </c>
      <c r="Q55" s="819">
        <v>1</v>
      </c>
      <c r="R55" s="819">
        <v>1</v>
      </c>
      <c r="S55" s="819">
        <v>1</v>
      </c>
      <c r="T55" s="819">
        <v>1</v>
      </c>
      <c r="U55" s="819">
        <v>1</v>
      </c>
      <c r="V55" s="819">
        <v>1</v>
      </c>
      <c r="W55" s="819">
        <v>1</v>
      </c>
      <c r="X55" s="819">
        <v>1</v>
      </c>
      <c r="Y55" s="696">
        <f t="shared" si="1"/>
        <v>12</v>
      </c>
      <c r="Z55" s="1786">
        <v>0</v>
      </c>
      <c r="AA55" s="1786"/>
      <c r="AB55" s="1786"/>
      <c r="AC55" s="1410" t="s">
        <v>95</v>
      </c>
      <c r="AD55" s="234"/>
      <c r="AE55" s="230"/>
      <c r="AF55" s="230"/>
      <c r="AG55" s="230"/>
      <c r="AH55" s="230"/>
      <c r="AI55" s="230"/>
      <c r="AJ55" s="230"/>
      <c r="AK55" s="230"/>
      <c r="AL55" s="230"/>
      <c r="AM55" s="230"/>
      <c r="AN55" s="230"/>
      <c r="AO55" s="230"/>
      <c r="AP55" s="1617"/>
      <c r="AQ55" s="2269">
        <v>1</v>
      </c>
      <c r="AR55" s="2283">
        <v>0.3333333333333333</v>
      </c>
    </row>
    <row r="56" spans="1:44" ht="75.75" thickBot="1">
      <c r="A56" s="3071"/>
      <c r="B56" s="3071"/>
      <c r="C56" s="3044"/>
      <c r="D56" s="833" t="s">
        <v>407</v>
      </c>
      <c r="E56" s="698" t="s">
        <v>185</v>
      </c>
      <c r="F56" s="2021">
        <v>12</v>
      </c>
      <c r="G56" s="698" t="s">
        <v>408</v>
      </c>
      <c r="H56" s="2018" t="s">
        <v>384</v>
      </c>
      <c r="I56" s="816">
        <v>0.03333333333333333</v>
      </c>
      <c r="J56" s="698" t="s">
        <v>409</v>
      </c>
      <c r="K56" s="814">
        <v>42736</v>
      </c>
      <c r="L56" s="814">
        <v>43100</v>
      </c>
      <c r="M56" s="818">
        <v>1</v>
      </c>
      <c r="N56" s="818">
        <v>1</v>
      </c>
      <c r="O56" s="818">
        <v>1</v>
      </c>
      <c r="P56" s="818">
        <v>1</v>
      </c>
      <c r="Q56" s="818">
        <v>1</v>
      </c>
      <c r="R56" s="818">
        <v>1</v>
      </c>
      <c r="S56" s="818">
        <v>1</v>
      </c>
      <c r="T56" s="818">
        <v>1</v>
      </c>
      <c r="U56" s="818">
        <v>1</v>
      </c>
      <c r="V56" s="818">
        <v>1</v>
      </c>
      <c r="W56" s="818">
        <v>1</v>
      </c>
      <c r="X56" s="818">
        <v>1</v>
      </c>
      <c r="Y56" s="696">
        <f t="shared" si="1"/>
        <v>12</v>
      </c>
      <c r="Z56" s="1786">
        <v>0</v>
      </c>
      <c r="AA56" s="1786"/>
      <c r="AB56" s="1786"/>
      <c r="AC56" s="1410" t="s">
        <v>95</v>
      </c>
      <c r="AD56" s="234"/>
      <c r="AE56" s="230"/>
      <c r="AF56" s="230"/>
      <c r="AG56" s="230"/>
      <c r="AH56" s="230"/>
      <c r="AI56" s="230"/>
      <c r="AJ56" s="230"/>
      <c r="AK56" s="230"/>
      <c r="AL56" s="230"/>
      <c r="AM56" s="230"/>
      <c r="AN56" s="230"/>
      <c r="AO56" s="230"/>
      <c r="AP56" s="1617"/>
      <c r="AQ56" s="2269">
        <v>1</v>
      </c>
      <c r="AR56" s="2283">
        <v>0.3333333333333333</v>
      </c>
    </row>
    <row r="57" spans="1:44" ht="57" customHeight="1" thickBot="1">
      <c r="A57" s="3071"/>
      <c r="B57" s="3071"/>
      <c r="C57" s="1630" t="s">
        <v>245</v>
      </c>
      <c r="D57" s="833" t="s">
        <v>410</v>
      </c>
      <c r="E57" s="698" t="s">
        <v>85</v>
      </c>
      <c r="F57" s="813">
        <v>1</v>
      </c>
      <c r="G57" s="698" t="s">
        <v>164</v>
      </c>
      <c r="H57" s="2018" t="s">
        <v>411</v>
      </c>
      <c r="I57" s="816">
        <v>0.03333333333333333</v>
      </c>
      <c r="J57" s="698" t="s">
        <v>310</v>
      </c>
      <c r="K57" s="814">
        <v>42736</v>
      </c>
      <c r="L57" s="814">
        <v>43100</v>
      </c>
      <c r="M57" s="819">
        <v>1</v>
      </c>
      <c r="N57" s="819">
        <v>1</v>
      </c>
      <c r="O57" s="819">
        <v>1</v>
      </c>
      <c r="P57" s="819">
        <v>1</v>
      </c>
      <c r="Q57" s="819">
        <v>1</v>
      </c>
      <c r="R57" s="819">
        <v>1</v>
      </c>
      <c r="S57" s="819">
        <v>1</v>
      </c>
      <c r="T57" s="819">
        <v>1</v>
      </c>
      <c r="U57" s="819">
        <v>1</v>
      </c>
      <c r="V57" s="819">
        <v>1</v>
      </c>
      <c r="W57" s="819">
        <v>1</v>
      </c>
      <c r="X57" s="819">
        <v>1</v>
      </c>
      <c r="Y57" s="813">
        <v>1</v>
      </c>
      <c r="Z57" s="1786">
        <v>0</v>
      </c>
      <c r="AA57" s="1786"/>
      <c r="AB57" s="1786"/>
      <c r="AC57" s="1410" t="s">
        <v>95</v>
      </c>
      <c r="AD57" s="234"/>
      <c r="AE57" s="230"/>
      <c r="AF57" s="230"/>
      <c r="AG57" s="230"/>
      <c r="AH57" s="230"/>
      <c r="AI57" s="230"/>
      <c r="AJ57" s="230"/>
      <c r="AK57" s="230"/>
      <c r="AL57" s="230"/>
      <c r="AM57" s="230"/>
      <c r="AN57" s="230"/>
      <c r="AO57" s="230"/>
      <c r="AP57" s="1617"/>
      <c r="AQ57" s="2269">
        <v>1</v>
      </c>
      <c r="AR57" s="2283">
        <v>0.3333333333333333</v>
      </c>
    </row>
    <row r="58" spans="1:44" ht="63" customHeight="1">
      <c r="A58" s="3071"/>
      <c r="B58" s="3071"/>
      <c r="C58" s="3073" t="s">
        <v>253</v>
      </c>
      <c r="D58" s="832" t="s">
        <v>412</v>
      </c>
      <c r="E58" s="696" t="s">
        <v>169</v>
      </c>
      <c r="F58" s="813">
        <v>1</v>
      </c>
      <c r="G58" s="698" t="s">
        <v>170</v>
      </c>
      <c r="H58" s="2018" t="s">
        <v>411</v>
      </c>
      <c r="I58" s="816">
        <v>0.03333333333333333</v>
      </c>
      <c r="J58" s="696" t="s">
        <v>413</v>
      </c>
      <c r="K58" s="814">
        <v>42736</v>
      </c>
      <c r="L58" s="814">
        <v>43100</v>
      </c>
      <c r="M58" s="819">
        <v>1</v>
      </c>
      <c r="N58" s="819">
        <v>1</v>
      </c>
      <c r="O58" s="819">
        <v>1</v>
      </c>
      <c r="P58" s="819">
        <v>1</v>
      </c>
      <c r="Q58" s="819">
        <v>1</v>
      </c>
      <c r="R58" s="819">
        <v>1</v>
      </c>
      <c r="S58" s="819">
        <v>1</v>
      </c>
      <c r="T58" s="819">
        <v>1</v>
      </c>
      <c r="U58" s="819">
        <v>1</v>
      </c>
      <c r="V58" s="819">
        <v>1</v>
      </c>
      <c r="W58" s="819">
        <v>1</v>
      </c>
      <c r="X58" s="819">
        <v>1</v>
      </c>
      <c r="Y58" s="1525">
        <v>1</v>
      </c>
      <c r="Z58" s="1786">
        <v>0</v>
      </c>
      <c r="AA58" s="3046">
        <v>47000000</v>
      </c>
      <c r="AB58" s="1786"/>
      <c r="AC58" s="1410" t="s">
        <v>95</v>
      </c>
      <c r="AD58" s="234"/>
      <c r="AE58" s="230"/>
      <c r="AF58" s="230"/>
      <c r="AG58" s="230"/>
      <c r="AH58" s="230"/>
      <c r="AI58" s="230"/>
      <c r="AJ58" s="230"/>
      <c r="AK58" s="230"/>
      <c r="AL58" s="230"/>
      <c r="AM58" s="230"/>
      <c r="AN58" s="230"/>
      <c r="AO58" s="230"/>
      <c r="AP58" s="1617"/>
      <c r="AQ58" s="2269">
        <v>1</v>
      </c>
      <c r="AR58" s="2283">
        <v>0.3333333333333333</v>
      </c>
    </row>
    <row r="59" spans="1:44" ht="57" customHeight="1">
      <c r="A59" s="3071"/>
      <c r="B59" s="3071"/>
      <c r="C59" s="3043"/>
      <c r="D59" s="832" t="s">
        <v>1587</v>
      </c>
      <c r="E59" s="696" t="s">
        <v>58</v>
      </c>
      <c r="F59" s="698">
        <v>6</v>
      </c>
      <c r="G59" s="698" t="s">
        <v>414</v>
      </c>
      <c r="H59" s="2018" t="s">
        <v>415</v>
      </c>
      <c r="I59" s="816">
        <v>0.03333333333333333</v>
      </c>
      <c r="J59" s="698" t="s">
        <v>416</v>
      </c>
      <c r="K59" s="814">
        <v>42736</v>
      </c>
      <c r="L59" s="814">
        <v>43100</v>
      </c>
      <c r="M59" s="3074">
        <v>1</v>
      </c>
      <c r="N59" s="3074"/>
      <c r="O59" s="3074">
        <v>1</v>
      </c>
      <c r="P59" s="3074">
        <v>1</v>
      </c>
      <c r="Q59" s="3074">
        <v>1</v>
      </c>
      <c r="R59" s="3074">
        <v>1</v>
      </c>
      <c r="S59" s="3074">
        <v>1</v>
      </c>
      <c r="T59" s="3074">
        <v>1</v>
      </c>
      <c r="U59" s="3074">
        <v>1</v>
      </c>
      <c r="V59" s="3074">
        <v>1</v>
      </c>
      <c r="W59" s="3074">
        <v>1</v>
      </c>
      <c r="X59" s="3074">
        <v>1</v>
      </c>
      <c r="Y59" s="806">
        <f>+M59+O59+Q59+S59+U59+W59</f>
        <v>6</v>
      </c>
      <c r="Z59" s="1786">
        <v>0</v>
      </c>
      <c r="AA59" s="3046"/>
      <c r="AB59" s="1786"/>
      <c r="AC59" s="1410" t="s">
        <v>95</v>
      </c>
      <c r="AD59" s="234"/>
      <c r="AE59" s="230"/>
      <c r="AF59" s="230"/>
      <c r="AG59" s="230"/>
      <c r="AH59" s="230"/>
      <c r="AI59" s="230"/>
      <c r="AJ59" s="230"/>
      <c r="AK59" s="230"/>
      <c r="AL59" s="230"/>
      <c r="AM59" s="230"/>
      <c r="AN59" s="230"/>
      <c r="AO59" s="230"/>
      <c r="AP59" s="1617"/>
      <c r="AQ59" s="2269">
        <v>1</v>
      </c>
      <c r="AR59" s="2283">
        <v>1</v>
      </c>
    </row>
    <row r="60" spans="1:44" ht="57" customHeight="1">
      <c r="A60" s="3071"/>
      <c r="B60" s="3071"/>
      <c r="C60" s="3043"/>
      <c r="D60" s="832" t="s">
        <v>1190</v>
      </c>
      <c r="E60" s="696" t="s">
        <v>58</v>
      </c>
      <c r="F60" s="698">
        <v>6</v>
      </c>
      <c r="G60" s="698" t="s">
        <v>1191</v>
      </c>
      <c r="H60" s="2018" t="s">
        <v>427</v>
      </c>
      <c r="I60" s="816">
        <v>0.03333333333333333</v>
      </c>
      <c r="J60" s="743" t="s">
        <v>109</v>
      </c>
      <c r="K60" s="741" t="s">
        <v>679</v>
      </c>
      <c r="L60" s="741">
        <v>43100</v>
      </c>
      <c r="M60" s="1787"/>
      <c r="N60" s="1787">
        <v>1</v>
      </c>
      <c r="O60" s="1787"/>
      <c r="P60" s="1787">
        <v>1</v>
      </c>
      <c r="Q60" s="1787"/>
      <c r="R60" s="1787">
        <v>1</v>
      </c>
      <c r="S60" s="1787"/>
      <c r="T60" s="1787">
        <v>1</v>
      </c>
      <c r="U60" s="1787"/>
      <c r="V60" s="1787">
        <v>1</v>
      </c>
      <c r="W60" s="1787"/>
      <c r="X60" s="1787">
        <v>1</v>
      </c>
      <c r="Y60" s="806">
        <f>SUM(M60:X60)</f>
        <v>6</v>
      </c>
      <c r="Z60" s="1786"/>
      <c r="AA60" s="3046"/>
      <c r="AB60" s="1786"/>
      <c r="AC60" s="1410"/>
      <c r="AD60" s="234"/>
      <c r="AE60" s="291"/>
      <c r="AF60" s="291"/>
      <c r="AG60" s="291"/>
      <c r="AH60" s="291"/>
      <c r="AI60" s="291"/>
      <c r="AJ60" s="291"/>
      <c r="AK60" s="291"/>
      <c r="AL60" s="291"/>
      <c r="AM60" s="291"/>
      <c r="AN60" s="291"/>
      <c r="AO60" s="291"/>
      <c r="AP60" s="1617"/>
      <c r="AQ60" s="2269" t="s">
        <v>95</v>
      </c>
      <c r="AR60" s="2283">
        <v>0</v>
      </c>
    </row>
    <row r="61" spans="1:44" ht="60">
      <c r="A61" s="3071"/>
      <c r="B61" s="3071"/>
      <c r="C61" s="3043"/>
      <c r="D61" s="832" t="s">
        <v>417</v>
      </c>
      <c r="E61" s="696" t="s">
        <v>418</v>
      </c>
      <c r="F61" s="698">
        <v>2</v>
      </c>
      <c r="G61" s="698" t="s">
        <v>419</v>
      </c>
      <c r="H61" s="2018" t="s">
        <v>415</v>
      </c>
      <c r="I61" s="816">
        <v>0.03333333333333333</v>
      </c>
      <c r="J61" s="698" t="s">
        <v>420</v>
      </c>
      <c r="K61" s="814">
        <v>42826</v>
      </c>
      <c r="L61" s="814">
        <v>43039</v>
      </c>
      <c r="M61" s="1787"/>
      <c r="N61" s="1787"/>
      <c r="O61" s="1787"/>
      <c r="P61" s="1787">
        <v>1</v>
      </c>
      <c r="Q61" s="1787"/>
      <c r="R61" s="1787"/>
      <c r="S61" s="1787"/>
      <c r="T61" s="1787"/>
      <c r="U61" s="1787"/>
      <c r="V61" s="1787">
        <v>1</v>
      </c>
      <c r="W61" s="2020"/>
      <c r="X61" s="1787"/>
      <c r="Y61" s="696">
        <f t="shared" si="1"/>
        <v>2</v>
      </c>
      <c r="Z61" s="820">
        <v>20000000</v>
      </c>
      <c r="AA61" s="3046"/>
      <c r="AB61" s="820"/>
      <c r="AC61" s="1410"/>
      <c r="AD61" s="234"/>
      <c r="AE61" s="230"/>
      <c r="AF61" s="230"/>
      <c r="AG61" s="230"/>
      <c r="AH61" s="230"/>
      <c r="AI61" s="230"/>
      <c r="AJ61" s="230"/>
      <c r="AK61" s="230"/>
      <c r="AL61" s="230"/>
      <c r="AM61" s="230"/>
      <c r="AN61" s="230"/>
      <c r="AO61" s="230"/>
      <c r="AP61" s="1617"/>
      <c r="AQ61" s="2269">
        <v>1</v>
      </c>
      <c r="AR61" s="2283">
        <v>0.3333333333333333</v>
      </c>
    </row>
    <row r="62" spans="1:44" ht="60">
      <c r="A62" s="3071"/>
      <c r="B62" s="3071"/>
      <c r="C62" s="3043"/>
      <c r="D62" s="832" t="s">
        <v>421</v>
      </c>
      <c r="E62" s="696" t="s">
        <v>422</v>
      </c>
      <c r="F62" s="698">
        <v>1</v>
      </c>
      <c r="G62" s="698" t="s">
        <v>423</v>
      </c>
      <c r="H62" s="2018" t="s">
        <v>415</v>
      </c>
      <c r="I62" s="816">
        <v>0.03333333333333333</v>
      </c>
      <c r="J62" s="698" t="s">
        <v>424</v>
      </c>
      <c r="K62" s="814">
        <v>42917</v>
      </c>
      <c r="L62" s="814">
        <v>42978</v>
      </c>
      <c r="M62" s="1787"/>
      <c r="N62" s="1787"/>
      <c r="O62" s="1787"/>
      <c r="P62" s="1787"/>
      <c r="Q62" s="1787"/>
      <c r="R62" s="1787"/>
      <c r="S62" s="3077">
        <v>1</v>
      </c>
      <c r="T62" s="3078"/>
      <c r="U62" s="2020"/>
      <c r="V62" s="2020"/>
      <c r="W62" s="2020"/>
      <c r="X62" s="2020"/>
      <c r="Y62" s="696">
        <f t="shared" si="1"/>
        <v>1</v>
      </c>
      <c r="Z62" s="820">
        <v>10000000</v>
      </c>
      <c r="AA62" s="3046"/>
      <c r="AB62" s="820"/>
      <c r="AC62" s="1410"/>
      <c r="AD62" s="234"/>
      <c r="AE62" s="230"/>
      <c r="AF62" s="230"/>
      <c r="AG62" s="230"/>
      <c r="AH62" s="230"/>
      <c r="AI62" s="230"/>
      <c r="AJ62" s="230"/>
      <c r="AK62" s="230"/>
      <c r="AL62" s="230"/>
      <c r="AM62" s="230"/>
      <c r="AN62" s="230"/>
      <c r="AO62" s="230"/>
      <c r="AP62" s="1617"/>
      <c r="AQ62" s="2269">
        <v>1</v>
      </c>
      <c r="AR62" s="2283">
        <v>0.34615384615384615</v>
      </c>
    </row>
    <row r="63" spans="1:44" ht="70.5" customHeight="1">
      <c r="A63" s="3071"/>
      <c r="B63" s="3071"/>
      <c r="C63" s="3043"/>
      <c r="D63" s="833" t="s">
        <v>425</v>
      </c>
      <c r="E63" s="698" t="s">
        <v>58</v>
      </c>
      <c r="F63" s="2021">
        <v>6</v>
      </c>
      <c r="G63" s="698" t="s">
        <v>426</v>
      </c>
      <c r="H63" s="2018" t="s">
        <v>427</v>
      </c>
      <c r="I63" s="816">
        <v>0.03333333333333333</v>
      </c>
      <c r="J63" s="698" t="s">
        <v>109</v>
      </c>
      <c r="K63" s="814">
        <v>42736</v>
      </c>
      <c r="L63" s="814">
        <v>43100</v>
      </c>
      <c r="M63" s="3074">
        <v>1</v>
      </c>
      <c r="N63" s="3074"/>
      <c r="O63" s="3074">
        <v>1</v>
      </c>
      <c r="P63" s="3074">
        <v>1</v>
      </c>
      <c r="Q63" s="3074">
        <v>1</v>
      </c>
      <c r="R63" s="3074">
        <v>1</v>
      </c>
      <c r="S63" s="3074">
        <v>1</v>
      </c>
      <c r="T63" s="3074">
        <v>1</v>
      </c>
      <c r="U63" s="3074">
        <v>1</v>
      </c>
      <c r="V63" s="3074">
        <v>1</v>
      </c>
      <c r="W63" s="3074">
        <v>1</v>
      </c>
      <c r="X63" s="3074">
        <v>1</v>
      </c>
      <c r="Y63" s="696">
        <f>+W63+U63+S63+Q63+O63+M63</f>
        <v>6</v>
      </c>
      <c r="Z63" s="1786">
        <v>0</v>
      </c>
      <c r="AA63" s="3046"/>
      <c r="AB63" s="1786"/>
      <c r="AC63" s="1410" t="s">
        <v>95</v>
      </c>
      <c r="AD63" s="234"/>
      <c r="AE63" s="230"/>
      <c r="AF63" s="230"/>
      <c r="AG63" s="230"/>
      <c r="AH63" s="230"/>
      <c r="AI63" s="230"/>
      <c r="AJ63" s="230"/>
      <c r="AK63" s="230"/>
      <c r="AL63" s="230"/>
      <c r="AM63" s="230"/>
      <c r="AN63" s="230"/>
      <c r="AO63" s="230"/>
      <c r="AP63" s="1617"/>
      <c r="AQ63" s="2269">
        <v>1</v>
      </c>
      <c r="AR63" s="2283">
        <v>1</v>
      </c>
    </row>
    <row r="64" spans="1:44" ht="102" customHeight="1">
      <c r="A64" s="3071"/>
      <c r="B64" s="3071"/>
      <c r="C64" s="3043"/>
      <c r="D64" s="832" t="s">
        <v>1569</v>
      </c>
      <c r="E64" s="696" t="s">
        <v>178</v>
      </c>
      <c r="F64" s="1505">
        <v>1</v>
      </c>
      <c r="G64" s="696" t="s">
        <v>1571</v>
      </c>
      <c r="H64" s="2018" t="s">
        <v>427</v>
      </c>
      <c r="I64" s="816">
        <v>0.03333333333333333</v>
      </c>
      <c r="J64" s="696" t="s">
        <v>1570</v>
      </c>
      <c r="K64" s="814">
        <v>42736</v>
      </c>
      <c r="L64" s="814">
        <v>43100</v>
      </c>
      <c r="M64" s="2032">
        <v>1</v>
      </c>
      <c r="N64" s="2032">
        <v>1</v>
      </c>
      <c r="O64" s="2032">
        <v>1</v>
      </c>
      <c r="P64" s="2032">
        <v>1</v>
      </c>
      <c r="Q64" s="2032">
        <v>1</v>
      </c>
      <c r="R64" s="2032">
        <v>1</v>
      </c>
      <c r="S64" s="2032">
        <v>1</v>
      </c>
      <c r="T64" s="2032">
        <v>1</v>
      </c>
      <c r="U64" s="2032">
        <v>1</v>
      </c>
      <c r="V64" s="2032">
        <v>1</v>
      </c>
      <c r="W64" s="2032">
        <v>1</v>
      </c>
      <c r="X64" s="2032">
        <v>1</v>
      </c>
      <c r="Y64" s="1525">
        <v>1</v>
      </c>
      <c r="Z64" s="1786">
        <v>0</v>
      </c>
      <c r="AA64" s="3046"/>
      <c r="AB64" s="1786"/>
      <c r="AC64" s="1410" t="s">
        <v>95</v>
      </c>
      <c r="AD64" s="234"/>
      <c r="AE64" s="230"/>
      <c r="AF64" s="230"/>
      <c r="AG64" s="230"/>
      <c r="AH64" s="230"/>
      <c r="AI64" s="230"/>
      <c r="AJ64" s="230"/>
      <c r="AK64" s="230"/>
      <c r="AL64" s="230"/>
      <c r="AM64" s="230"/>
      <c r="AN64" s="230"/>
      <c r="AO64" s="230"/>
      <c r="AP64" s="1617"/>
      <c r="AQ64" s="2269">
        <v>1</v>
      </c>
      <c r="AR64" s="2283">
        <v>0.25</v>
      </c>
    </row>
    <row r="65" spans="1:44" ht="53.25" customHeight="1">
      <c r="A65" s="3071"/>
      <c r="B65" s="3071"/>
      <c r="C65" s="3043"/>
      <c r="D65" s="832" t="s">
        <v>1588</v>
      </c>
      <c r="E65" s="696" t="s">
        <v>428</v>
      </c>
      <c r="F65" s="821">
        <v>32</v>
      </c>
      <c r="G65" s="696" t="s">
        <v>429</v>
      </c>
      <c r="H65" s="2018" t="s">
        <v>430</v>
      </c>
      <c r="I65" s="816">
        <v>0.03333333333333333</v>
      </c>
      <c r="J65" s="696" t="s">
        <v>431</v>
      </c>
      <c r="K65" s="814">
        <v>42795</v>
      </c>
      <c r="L65" s="814">
        <v>42825</v>
      </c>
      <c r="M65" s="1787"/>
      <c r="N65" s="1787"/>
      <c r="O65" s="1787">
        <v>32</v>
      </c>
      <c r="P65" s="1787"/>
      <c r="Q65" s="1787"/>
      <c r="R65" s="1787"/>
      <c r="S65" s="1787"/>
      <c r="T65" s="1787"/>
      <c r="U65" s="1787"/>
      <c r="V65" s="1787"/>
      <c r="W65" s="1787"/>
      <c r="X65" s="1787"/>
      <c r="Y65" s="696">
        <f>SUM(M65:X65)</f>
        <v>32</v>
      </c>
      <c r="Z65" s="1786">
        <v>0</v>
      </c>
      <c r="AA65" s="3046"/>
      <c r="AB65" s="1786"/>
      <c r="AC65" s="1410" t="s">
        <v>95</v>
      </c>
      <c r="AD65" s="234"/>
      <c r="AE65" s="230"/>
      <c r="AF65" s="230"/>
      <c r="AG65" s="230"/>
      <c r="AH65" s="230"/>
      <c r="AI65" s="230"/>
      <c r="AJ65" s="230"/>
      <c r="AK65" s="230"/>
      <c r="AL65" s="230"/>
      <c r="AM65" s="230"/>
      <c r="AN65" s="230"/>
      <c r="AO65" s="230"/>
      <c r="AP65" s="1617"/>
      <c r="AQ65" s="2269">
        <v>1</v>
      </c>
      <c r="AR65" s="2283">
        <v>1</v>
      </c>
    </row>
    <row r="66" spans="1:44" ht="38.25" customHeight="1">
      <c r="A66" s="3071"/>
      <c r="B66" s="3071"/>
      <c r="C66" s="3043"/>
      <c r="D66" s="832" t="s">
        <v>432</v>
      </c>
      <c r="E66" s="696" t="s">
        <v>433</v>
      </c>
      <c r="F66" s="821">
        <v>12</v>
      </c>
      <c r="G66" s="696" t="s">
        <v>434</v>
      </c>
      <c r="H66" s="2018" t="s">
        <v>430</v>
      </c>
      <c r="I66" s="816">
        <v>0.03333333333333333</v>
      </c>
      <c r="J66" s="2033" t="s">
        <v>1589</v>
      </c>
      <c r="K66" s="814">
        <v>42736</v>
      </c>
      <c r="L66" s="814">
        <v>43100</v>
      </c>
      <c r="M66" s="822">
        <v>1</v>
      </c>
      <c r="N66" s="822">
        <v>1</v>
      </c>
      <c r="O66" s="822">
        <v>1</v>
      </c>
      <c r="P66" s="822">
        <v>1</v>
      </c>
      <c r="Q66" s="822">
        <v>1</v>
      </c>
      <c r="R66" s="822">
        <v>1</v>
      </c>
      <c r="S66" s="822">
        <v>1</v>
      </c>
      <c r="T66" s="822">
        <v>1</v>
      </c>
      <c r="U66" s="822">
        <v>1</v>
      </c>
      <c r="V66" s="822">
        <v>1</v>
      </c>
      <c r="W66" s="822">
        <v>1</v>
      </c>
      <c r="X66" s="822">
        <v>1</v>
      </c>
      <c r="Y66" s="696">
        <f t="shared" si="1"/>
        <v>12</v>
      </c>
      <c r="Z66" s="1786">
        <v>0</v>
      </c>
      <c r="AA66" s="3046"/>
      <c r="AB66" s="1786"/>
      <c r="AC66" s="1410"/>
      <c r="AD66" s="234"/>
      <c r="AE66" s="230"/>
      <c r="AF66" s="230"/>
      <c r="AG66" s="230"/>
      <c r="AH66" s="230"/>
      <c r="AI66" s="230"/>
      <c r="AJ66" s="230"/>
      <c r="AK66" s="230"/>
      <c r="AL66" s="230"/>
      <c r="AM66" s="230"/>
      <c r="AN66" s="230"/>
      <c r="AO66" s="230"/>
      <c r="AP66" s="1617"/>
      <c r="AQ66" s="2269">
        <v>1</v>
      </c>
      <c r="AR66" s="2283">
        <v>0.3333333333333333</v>
      </c>
    </row>
    <row r="67" spans="1:44" ht="52.5" customHeight="1">
      <c r="A67" s="3071"/>
      <c r="B67" s="3071"/>
      <c r="C67" s="3043"/>
      <c r="D67" s="832" t="s">
        <v>1771</v>
      </c>
      <c r="E67" s="823" t="s">
        <v>1557</v>
      </c>
      <c r="F67" s="821">
        <v>2</v>
      </c>
      <c r="G67" s="823" t="s">
        <v>490</v>
      </c>
      <c r="H67" s="2018" t="s">
        <v>1572</v>
      </c>
      <c r="I67" s="816">
        <v>0.03333333333333333</v>
      </c>
      <c r="J67" s="696" t="s">
        <v>428</v>
      </c>
      <c r="K67" s="814">
        <v>42795</v>
      </c>
      <c r="L67" s="814">
        <v>43100</v>
      </c>
      <c r="M67" s="822"/>
      <c r="N67" s="822"/>
      <c r="O67" s="2034">
        <v>2</v>
      </c>
      <c r="P67" s="2034"/>
      <c r="Q67" s="2034"/>
      <c r="R67" s="2034"/>
      <c r="S67" s="2034"/>
      <c r="T67" s="2034"/>
      <c r="U67" s="2034"/>
      <c r="V67" s="2034"/>
      <c r="W67" s="2034"/>
      <c r="X67" s="2034"/>
      <c r="Y67" s="696">
        <f t="shared" si="1"/>
        <v>2</v>
      </c>
      <c r="Z67" s="1786">
        <v>0</v>
      </c>
      <c r="AA67" s="3046"/>
      <c r="AB67" s="1786"/>
      <c r="AC67" s="1410"/>
      <c r="AD67" s="234"/>
      <c r="AE67" s="230"/>
      <c r="AF67" s="230"/>
      <c r="AG67" s="230"/>
      <c r="AH67" s="230"/>
      <c r="AI67" s="230"/>
      <c r="AJ67" s="230"/>
      <c r="AK67" s="230"/>
      <c r="AL67" s="230"/>
      <c r="AM67" s="230"/>
      <c r="AN67" s="230"/>
      <c r="AO67" s="230"/>
      <c r="AP67" s="1617"/>
      <c r="AQ67" s="2269">
        <v>1</v>
      </c>
      <c r="AR67" s="2283">
        <v>1</v>
      </c>
    </row>
    <row r="68" spans="1:44" ht="61.5" customHeight="1">
      <c r="A68" s="3071"/>
      <c r="B68" s="3071"/>
      <c r="C68" s="3043"/>
      <c r="D68" s="832" t="s">
        <v>1744</v>
      </c>
      <c r="E68" s="823" t="s">
        <v>181</v>
      </c>
      <c r="F68" s="821">
        <v>3</v>
      </c>
      <c r="G68" s="823" t="s">
        <v>1746</v>
      </c>
      <c r="H68" s="2018" t="s">
        <v>1572</v>
      </c>
      <c r="I68" s="816">
        <v>0.03333333333333333</v>
      </c>
      <c r="J68" s="696" t="s">
        <v>1745</v>
      </c>
      <c r="K68" s="814">
        <v>42736</v>
      </c>
      <c r="L68" s="814">
        <v>43100</v>
      </c>
      <c r="M68" s="2034"/>
      <c r="N68" s="2034"/>
      <c r="O68" s="2034">
        <v>2</v>
      </c>
      <c r="P68" s="2034"/>
      <c r="Q68" s="2034"/>
      <c r="R68" s="2034"/>
      <c r="S68" s="2034">
        <v>2</v>
      </c>
      <c r="T68" s="2034"/>
      <c r="U68" s="2034"/>
      <c r="V68" s="2034"/>
      <c r="W68" s="2034"/>
      <c r="X68" s="2034">
        <v>2</v>
      </c>
      <c r="Y68" s="696">
        <f t="shared" si="1"/>
        <v>6</v>
      </c>
      <c r="Z68" s="1786">
        <v>0</v>
      </c>
      <c r="AA68" s="3046"/>
      <c r="AB68" s="1786"/>
      <c r="AC68" s="1410"/>
      <c r="AD68" s="234"/>
      <c r="AE68" s="230"/>
      <c r="AF68" s="230"/>
      <c r="AG68" s="230"/>
      <c r="AH68" s="230"/>
      <c r="AI68" s="230"/>
      <c r="AJ68" s="230"/>
      <c r="AK68" s="230"/>
      <c r="AL68" s="230"/>
      <c r="AM68" s="230"/>
      <c r="AN68" s="230"/>
      <c r="AO68" s="230"/>
      <c r="AP68" s="1617"/>
      <c r="AQ68" s="2269">
        <v>1</v>
      </c>
      <c r="AR68" s="2283">
        <v>0.3333333333333333</v>
      </c>
    </row>
    <row r="69" spans="1:44" ht="47.25">
      <c r="A69" s="3071"/>
      <c r="B69" s="3071"/>
      <c r="C69" s="3043"/>
      <c r="D69" s="832" t="s">
        <v>1772</v>
      </c>
      <c r="E69" s="823" t="s">
        <v>1557</v>
      </c>
      <c r="F69" s="825">
        <v>2</v>
      </c>
      <c r="G69" s="823" t="s">
        <v>436</v>
      </c>
      <c r="H69" s="2018" t="s">
        <v>1573</v>
      </c>
      <c r="I69" s="816">
        <v>0.03333333333333333</v>
      </c>
      <c r="J69" s="696" t="s">
        <v>431</v>
      </c>
      <c r="K69" s="814">
        <v>42795</v>
      </c>
      <c r="L69" s="814">
        <v>43100</v>
      </c>
      <c r="M69" s="822"/>
      <c r="N69" s="822"/>
      <c r="O69" s="2034">
        <v>2</v>
      </c>
      <c r="P69" s="2034"/>
      <c r="Q69" s="2034"/>
      <c r="R69" s="2034"/>
      <c r="S69" s="2034"/>
      <c r="T69" s="2034"/>
      <c r="U69" s="2034"/>
      <c r="V69" s="2034"/>
      <c r="W69" s="2034"/>
      <c r="X69" s="2034"/>
      <c r="Y69" s="696">
        <f t="shared" si="1"/>
        <v>2</v>
      </c>
      <c r="Z69" s="1786">
        <v>0</v>
      </c>
      <c r="AA69" s="3046"/>
      <c r="AB69" s="1786"/>
      <c r="AC69" s="1410" t="s">
        <v>95</v>
      </c>
      <c r="AD69" s="234"/>
      <c r="AE69" s="230"/>
      <c r="AF69" s="230"/>
      <c r="AG69" s="230"/>
      <c r="AH69" s="230"/>
      <c r="AI69" s="230"/>
      <c r="AJ69" s="230"/>
      <c r="AK69" s="230"/>
      <c r="AL69" s="230"/>
      <c r="AM69" s="230"/>
      <c r="AN69" s="230"/>
      <c r="AO69" s="230"/>
      <c r="AP69" s="1617"/>
      <c r="AQ69" s="2269">
        <v>1</v>
      </c>
      <c r="AR69" s="2283">
        <v>1</v>
      </c>
    </row>
    <row r="70" spans="1:44" ht="79.5" customHeight="1">
      <c r="A70" s="3071"/>
      <c r="B70" s="3071"/>
      <c r="C70" s="3043"/>
      <c r="D70" s="832" t="s">
        <v>1743</v>
      </c>
      <c r="E70" s="823" t="s">
        <v>435</v>
      </c>
      <c r="F70" s="825">
        <v>3</v>
      </c>
      <c r="G70" s="823" t="s">
        <v>1746</v>
      </c>
      <c r="H70" s="2018" t="s">
        <v>1573</v>
      </c>
      <c r="I70" s="816">
        <v>0.03333333333333333</v>
      </c>
      <c r="J70" s="696" t="s">
        <v>1745</v>
      </c>
      <c r="K70" s="814">
        <v>42736</v>
      </c>
      <c r="L70" s="814">
        <v>43100</v>
      </c>
      <c r="M70" s="2034"/>
      <c r="N70" s="2034"/>
      <c r="O70" s="2034">
        <v>2</v>
      </c>
      <c r="P70" s="2034"/>
      <c r="Q70" s="2034"/>
      <c r="R70" s="2034"/>
      <c r="S70" s="2034">
        <v>2</v>
      </c>
      <c r="T70" s="2034"/>
      <c r="U70" s="2034"/>
      <c r="V70" s="2034"/>
      <c r="W70" s="2034"/>
      <c r="X70" s="2034">
        <v>2</v>
      </c>
      <c r="Y70" s="696">
        <f>SUM(M70:X70)</f>
        <v>6</v>
      </c>
      <c r="Z70" s="1786">
        <v>0</v>
      </c>
      <c r="AA70" s="3046"/>
      <c r="AB70" s="1786"/>
      <c r="AC70" s="1410"/>
      <c r="AD70" s="234"/>
      <c r="AE70" s="230"/>
      <c r="AF70" s="230"/>
      <c r="AG70" s="230"/>
      <c r="AH70" s="230"/>
      <c r="AI70" s="230"/>
      <c r="AJ70" s="230"/>
      <c r="AK70" s="230"/>
      <c r="AL70" s="230"/>
      <c r="AM70" s="230"/>
      <c r="AN70" s="230"/>
      <c r="AO70" s="230"/>
      <c r="AP70" s="1617"/>
      <c r="AQ70" s="2269">
        <v>1</v>
      </c>
      <c r="AR70" s="2283">
        <v>0.3333333333333333</v>
      </c>
    </row>
    <row r="71" spans="1:44" ht="75">
      <c r="A71" s="3071"/>
      <c r="B71" s="3071"/>
      <c r="C71" s="3043"/>
      <c r="D71" s="832" t="s">
        <v>1773</v>
      </c>
      <c r="E71" s="823" t="s">
        <v>1738</v>
      </c>
      <c r="F71" s="825">
        <v>2</v>
      </c>
      <c r="G71" s="823" t="s">
        <v>314</v>
      </c>
      <c r="H71" s="2018" t="s">
        <v>1653</v>
      </c>
      <c r="I71" s="816">
        <v>0.03333333333333333</v>
      </c>
      <c r="J71" s="696" t="s">
        <v>431</v>
      </c>
      <c r="K71" s="814">
        <v>42795</v>
      </c>
      <c r="L71" s="814">
        <v>43100</v>
      </c>
      <c r="M71" s="822"/>
      <c r="N71" s="822"/>
      <c r="O71" s="2034">
        <v>2</v>
      </c>
      <c r="P71" s="2034"/>
      <c r="Q71" s="2034"/>
      <c r="R71" s="2034"/>
      <c r="S71" s="2034"/>
      <c r="T71" s="2034"/>
      <c r="U71" s="2034"/>
      <c r="V71" s="2034"/>
      <c r="W71" s="2034"/>
      <c r="X71" s="2034"/>
      <c r="Y71" s="696">
        <f t="shared" si="1"/>
        <v>2</v>
      </c>
      <c r="Z71" s="1786">
        <v>0</v>
      </c>
      <c r="AA71" s="3046"/>
      <c r="AB71" s="1786"/>
      <c r="AC71" s="1410"/>
      <c r="AD71" s="234"/>
      <c r="AE71" s="230"/>
      <c r="AF71" s="230"/>
      <c r="AG71" s="230"/>
      <c r="AH71" s="230"/>
      <c r="AI71" s="230"/>
      <c r="AJ71" s="230"/>
      <c r="AK71" s="230"/>
      <c r="AL71" s="230"/>
      <c r="AM71" s="230"/>
      <c r="AN71" s="230"/>
      <c r="AO71" s="230"/>
      <c r="AP71" s="1617"/>
      <c r="AQ71" s="2269">
        <v>1</v>
      </c>
      <c r="AR71" s="2283">
        <v>1</v>
      </c>
    </row>
    <row r="72" spans="1:44" ht="60">
      <c r="A72" s="3071"/>
      <c r="B72" s="3071"/>
      <c r="C72" s="3043"/>
      <c r="D72" s="832" t="s">
        <v>1742</v>
      </c>
      <c r="E72" s="823" t="s">
        <v>181</v>
      </c>
      <c r="F72" s="825">
        <v>3</v>
      </c>
      <c r="G72" s="823" t="s">
        <v>1746</v>
      </c>
      <c r="H72" s="2018" t="s">
        <v>1654</v>
      </c>
      <c r="I72" s="816">
        <v>0.0333333333333333</v>
      </c>
      <c r="J72" s="696" t="s">
        <v>1745</v>
      </c>
      <c r="K72" s="814">
        <v>42736</v>
      </c>
      <c r="L72" s="814">
        <v>43100</v>
      </c>
      <c r="M72" s="2034"/>
      <c r="N72" s="2034"/>
      <c r="O72" s="2034">
        <v>2</v>
      </c>
      <c r="P72" s="2034"/>
      <c r="Q72" s="2034"/>
      <c r="R72" s="2034"/>
      <c r="S72" s="2034">
        <v>2</v>
      </c>
      <c r="T72" s="2034"/>
      <c r="U72" s="2034"/>
      <c r="V72" s="2034"/>
      <c r="W72" s="2034"/>
      <c r="X72" s="2034">
        <v>2</v>
      </c>
      <c r="Y72" s="696">
        <f>SUM(M72:X72)</f>
        <v>6</v>
      </c>
      <c r="Z72" s="1786">
        <v>0</v>
      </c>
      <c r="AA72" s="3046"/>
      <c r="AB72" s="1786"/>
      <c r="AC72" s="1410"/>
      <c r="AD72" s="234"/>
      <c r="AE72" s="230"/>
      <c r="AF72" s="230"/>
      <c r="AG72" s="230"/>
      <c r="AH72" s="230"/>
      <c r="AI72" s="230"/>
      <c r="AJ72" s="230"/>
      <c r="AK72" s="230"/>
      <c r="AL72" s="230"/>
      <c r="AM72" s="230"/>
      <c r="AN72" s="230"/>
      <c r="AO72" s="230"/>
      <c r="AP72" s="1617"/>
      <c r="AQ72" s="2269" t="s">
        <v>95</v>
      </c>
      <c r="AR72" s="2283">
        <v>1</v>
      </c>
    </row>
    <row r="73" spans="1:44" ht="43.5" customHeight="1">
      <c r="A73" s="3071"/>
      <c r="B73" s="3071"/>
      <c r="C73" s="3043"/>
      <c r="D73" s="832" t="s">
        <v>437</v>
      </c>
      <c r="E73" s="823" t="s">
        <v>438</v>
      </c>
      <c r="F73" s="824">
        <v>1</v>
      </c>
      <c r="G73" s="823" t="s">
        <v>439</v>
      </c>
      <c r="H73" s="2018" t="s">
        <v>411</v>
      </c>
      <c r="I73" s="816">
        <v>0.03333333333333333</v>
      </c>
      <c r="J73" s="696" t="s">
        <v>440</v>
      </c>
      <c r="K73" s="814">
        <v>42736</v>
      </c>
      <c r="L73" s="814">
        <v>43100</v>
      </c>
      <c r="M73" s="1788"/>
      <c r="N73" s="1788">
        <v>0.1</v>
      </c>
      <c r="O73" s="1788"/>
      <c r="P73" s="1788">
        <v>0.3</v>
      </c>
      <c r="Q73" s="1788"/>
      <c r="R73" s="1788">
        <v>0.5</v>
      </c>
      <c r="S73" s="1788"/>
      <c r="T73" s="1788">
        <v>0.7</v>
      </c>
      <c r="U73" s="1788"/>
      <c r="V73" s="1788">
        <v>0.8</v>
      </c>
      <c r="W73" s="1788"/>
      <c r="X73" s="1788">
        <v>1</v>
      </c>
      <c r="Y73" s="813">
        <v>1</v>
      </c>
      <c r="Z73" s="820">
        <v>10750000</v>
      </c>
      <c r="AA73" s="3046"/>
      <c r="AB73" s="820"/>
      <c r="AC73" s="1410"/>
      <c r="AD73" s="234"/>
      <c r="AE73" s="230"/>
      <c r="AF73" s="230"/>
      <c r="AG73" s="230"/>
      <c r="AH73" s="230"/>
      <c r="AI73" s="230"/>
      <c r="AJ73" s="230"/>
      <c r="AK73" s="230"/>
      <c r="AL73" s="230"/>
      <c r="AM73" s="230"/>
      <c r="AN73" s="230"/>
      <c r="AO73" s="230"/>
      <c r="AP73" s="1617"/>
      <c r="AQ73" s="2269" t="s">
        <v>95</v>
      </c>
      <c r="AR73" s="2283">
        <v>0</v>
      </c>
    </row>
    <row r="74" spans="1:44" ht="169.5" customHeight="1" thickBot="1">
      <c r="A74" s="3072"/>
      <c r="B74" s="3072"/>
      <c r="C74" s="3044"/>
      <c r="D74" s="832" t="s">
        <v>1559</v>
      </c>
      <c r="E74" s="823" t="s">
        <v>1357</v>
      </c>
      <c r="F74" s="826">
        <v>2</v>
      </c>
      <c r="G74" s="698" t="s">
        <v>1387</v>
      </c>
      <c r="H74" s="2018" t="s">
        <v>430</v>
      </c>
      <c r="I74" s="816">
        <v>0.03333333333333333</v>
      </c>
      <c r="J74" s="698" t="s">
        <v>451</v>
      </c>
      <c r="K74" s="814">
        <v>42856</v>
      </c>
      <c r="L74" s="814">
        <v>43100</v>
      </c>
      <c r="M74" s="2035"/>
      <c r="N74" s="822">
        <v>1</v>
      </c>
      <c r="O74" s="2035"/>
      <c r="P74" s="2035"/>
      <c r="Q74" s="2035"/>
      <c r="R74" s="822"/>
      <c r="S74" s="2035"/>
      <c r="T74" s="2035"/>
      <c r="U74" s="822">
        <v>1</v>
      </c>
      <c r="V74" s="2035"/>
      <c r="W74" s="2035"/>
      <c r="X74" s="2035"/>
      <c r="Y74" s="696">
        <f>SUM(M74:X74)</f>
        <v>2</v>
      </c>
      <c r="Z74" s="820"/>
      <c r="AA74" s="3046"/>
      <c r="AB74" s="820"/>
      <c r="AC74" s="1410"/>
      <c r="AD74" s="234"/>
      <c r="AE74" s="291"/>
      <c r="AF74" s="291"/>
      <c r="AG74" s="291"/>
      <c r="AH74" s="291"/>
      <c r="AI74" s="291"/>
      <c r="AJ74" s="291"/>
      <c r="AK74" s="291"/>
      <c r="AL74" s="291"/>
      <c r="AM74" s="291"/>
      <c r="AN74" s="291"/>
      <c r="AO74" s="291"/>
      <c r="AP74" s="1617"/>
      <c r="AQ74" s="2269">
        <v>1</v>
      </c>
      <c r="AR74" s="2283">
        <v>1</v>
      </c>
    </row>
    <row r="75" spans="1:44" ht="16.5" thickBot="1">
      <c r="A75" s="3081" t="s">
        <v>92</v>
      </c>
      <c r="B75" s="3082"/>
      <c r="C75" s="3082"/>
      <c r="D75" s="2036"/>
      <c r="E75" s="2037"/>
      <c r="F75" s="2038"/>
      <c r="G75" s="2038"/>
      <c r="H75" s="2038"/>
      <c r="I75" s="2039">
        <f>SUBTOTAL(9,I45:I74)</f>
        <v>0.9999999999999999</v>
      </c>
      <c r="J75" s="2038"/>
      <c r="K75" s="2038"/>
      <c r="L75" s="2038"/>
      <c r="M75" s="2038"/>
      <c r="N75" s="2038"/>
      <c r="O75" s="2038"/>
      <c r="P75" s="2038"/>
      <c r="Q75" s="2038"/>
      <c r="R75" s="2038"/>
      <c r="S75" s="2038"/>
      <c r="T75" s="2038"/>
      <c r="U75" s="2038"/>
      <c r="V75" s="2038"/>
      <c r="W75" s="2038"/>
      <c r="X75" s="2038"/>
      <c r="Y75" s="2040"/>
      <c r="Z75" s="2041">
        <f>SUM(Z45:Z73)</f>
        <v>40750000</v>
      </c>
      <c r="AA75" s="2041"/>
      <c r="AB75" s="2041">
        <f>SUM(AB44:AB73)</f>
        <v>0</v>
      </c>
      <c r="AC75" s="2042"/>
      <c r="AD75" s="2029"/>
      <c r="AE75" s="2030"/>
      <c r="AF75" s="2030"/>
      <c r="AG75" s="2030"/>
      <c r="AH75" s="2030"/>
      <c r="AI75" s="2030"/>
      <c r="AJ75" s="2030"/>
      <c r="AK75" s="2030"/>
      <c r="AL75" s="2030"/>
      <c r="AM75" s="2030"/>
      <c r="AN75" s="2030"/>
      <c r="AO75" s="2030"/>
      <c r="AP75" s="2031"/>
      <c r="AQ75" s="2277">
        <f>AVERAGE(AQ45:AQ74)</f>
        <v>1</v>
      </c>
      <c r="AR75" s="2283"/>
    </row>
    <row r="76" spans="1:44" ht="75">
      <c r="A76" s="3083">
        <v>4</v>
      </c>
      <c r="B76" s="3085" t="s">
        <v>441</v>
      </c>
      <c r="C76" s="3086" t="s">
        <v>442</v>
      </c>
      <c r="D76" s="833" t="s">
        <v>443</v>
      </c>
      <c r="E76" s="698" t="s">
        <v>444</v>
      </c>
      <c r="F76" s="698">
        <v>1</v>
      </c>
      <c r="G76" s="698" t="s">
        <v>445</v>
      </c>
      <c r="H76" s="823" t="s">
        <v>1579</v>
      </c>
      <c r="I76" s="807">
        <v>0.125</v>
      </c>
      <c r="J76" s="696" t="s">
        <v>446</v>
      </c>
      <c r="K76" s="814">
        <v>42767</v>
      </c>
      <c r="L76" s="814">
        <v>43069</v>
      </c>
      <c r="M76" s="2043"/>
      <c r="N76" s="830"/>
      <c r="O76" s="830"/>
      <c r="P76" s="830"/>
      <c r="Q76" s="830"/>
      <c r="R76" s="830"/>
      <c r="S76" s="830"/>
      <c r="T76" s="830"/>
      <c r="U76" s="830"/>
      <c r="V76" s="830"/>
      <c r="W76" s="830">
        <v>1</v>
      </c>
      <c r="X76" s="830"/>
      <c r="Y76" s="825">
        <f>SUM(M76:X76)</f>
        <v>1</v>
      </c>
      <c r="Z76" s="1786">
        <v>0</v>
      </c>
      <c r="AA76" s="1786"/>
      <c r="AB76" s="1786"/>
      <c r="AC76" s="1410" t="s">
        <v>95</v>
      </c>
      <c r="AD76" s="234"/>
      <c r="AE76" s="230"/>
      <c r="AF76" s="230"/>
      <c r="AG76" s="230"/>
      <c r="AH76" s="230"/>
      <c r="AI76" s="230"/>
      <c r="AJ76" s="230"/>
      <c r="AK76" s="230"/>
      <c r="AL76" s="230"/>
      <c r="AM76" s="230"/>
      <c r="AN76" s="230"/>
      <c r="AO76" s="230"/>
      <c r="AP76" s="1617"/>
      <c r="AQ76" s="2269">
        <v>1</v>
      </c>
      <c r="AR76" s="2283">
        <v>0.3333333333333333</v>
      </c>
    </row>
    <row r="77" spans="1:44" s="1739" customFormat="1" ht="60">
      <c r="A77" s="3084"/>
      <c r="B77" s="3039"/>
      <c r="C77" s="3087"/>
      <c r="D77" s="833" t="s">
        <v>447</v>
      </c>
      <c r="E77" s="698" t="s">
        <v>448</v>
      </c>
      <c r="F77" s="831">
        <v>2</v>
      </c>
      <c r="G77" s="698" t="s">
        <v>449</v>
      </c>
      <c r="H77" s="823" t="s">
        <v>450</v>
      </c>
      <c r="I77" s="807">
        <v>0.125</v>
      </c>
      <c r="J77" s="698" t="s">
        <v>451</v>
      </c>
      <c r="K77" s="814">
        <v>42767</v>
      </c>
      <c r="L77" s="814">
        <v>42978</v>
      </c>
      <c r="M77" s="1787"/>
      <c r="N77" s="1787">
        <v>1</v>
      </c>
      <c r="O77" s="1787"/>
      <c r="P77" s="1787"/>
      <c r="Q77" s="1787"/>
      <c r="R77" s="1787"/>
      <c r="S77" s="1787"/>
      <c r="T77" s="1787">
        <v>1</v>
      </c>
      <c r="U77" s="1787"/>
      <c r="V77" s="1787"/>
      <c r="W77" s="1787"/>
      <c r="X77" s="1787"/>
      <c r="Y77" s="825">
        <f>SUM(M77:X77)</f>
        <v>2</v>
      </c>
      <c r="Z77" s="1786">
        <v>0</v>
      </c>
      <c r="AA77" s="1786"/>
      <c r="AB77" s="1786"/>
      <c r="AC77" s="1410"/>
      <c r="AD77" s="234"/>
      <c r="AE77" s="230"/>
      <c r="AF77" s="230"/>
      <c r="AG77" s="230"/>
      <c r="AH77" s="230"/>
      <c r="AI77" s="230"/>
      <c r="AJ77" s="230"/>
      <c r="AK77" s="230"/>
      <c r="AL77" s="230"/>
      <c r="AM77" s="230"/>
      <c r="AN77" s="230"/>
      <c r="AO77" s="230"/>
      <c r="AP77" s="1617"/>
      <c r="AQ77" s="2269">
        <v>1</v>
      </c>
      <c r="AR77" s="2287">
        <v>0.5</v>
      </c>
    </row>
    <row r="78" spans="1:44" ht="90">
      <c r="A78" s="3084"/>
      <c r="B78" s="3039"/>
      <c r="C78" s="3087"/>
      <c r="D78" s="833" t="s">
        <v>1582</v>
      </c>
      <c r="E78" s="698" t="s">
        <v>452</v>
      </c>
      <c r="F78" s="829">
        <v>1</v>
      </c>
      <c r="G78" s="698" t="s">
        <v>1632</v>
      </c>
      <c r="H78" s="823" t="s">
        <v>1635</v>
      </c>
      <c r="I78" s="807">
        <v>0.125</v>
      </c>
      <c r="J78" s="698" t="s">
        <v>453</v>
      </c>
      <c r="K78" s="814">
        <v>42736</v>
      </c>
      <c r="L78" s="814">
        <v>43099</v>
      </c>
      <c r="M78" s="1788">
        <v>1</v>
      </c>
      <c r="N78" s="1788">
        <v>1</v>
      </c>
      <c r="O78" s="1788">
        <v>1</v>
      </c>
      <c r="P78" s="1788">
        <v>1</v>
      </c>
      <c r="Q78" s="1788">
        <v>1</v>
      </c>
      <c r="R78" s="1788">
        <v>1</v>
      </c>
      <c r="S78" s="1788">
        <v>1</v>
      </c>
      <c r="T78" s="1788">
        <v>1</v>
      </c>
      <c r="U78" s="1788">
        <v>1</v>
      </c>
      <c r="V78" s="1788">
        <v>1</v>
      </c>
      <c r="W78" s="1788">
        <v>1</v>
      </c>
      <c r="X78" s="1788">
        <v>1</v>
      </c>
      <c r="Y78" s="824">
        <v>1</v>
      </c>
      <c r="Z78" s="820">
        <f>(150+50+300+6+25+70)*1000000</f>
        <v>601000000</v>
      </c>
      <c r="AA78" s="820"/>
      <c r="AB78" s="820" t="s">
        <v>454</v>
      </c>
      <c r="AC78" s="1410"/>
      <c r="AD78" s="234"/>
      <c r="AE78" s="230"/>
      <c r="AF78" s="230"/>
      <c r="AG78" s="230"/>
      <c r="AH78" s="230"/>
      <c r="AI78" s="230"/>
      <c r="AJ78" s="230"/>
      <c r="AK78" s="230"/>
      <c r="AL78" s="230"/>
      <c r="AM78" s="230"/>
      <c r="AN78" s="230"/>
      <c r="AO78" s="230"/>
      <c r="AP78" s="1617"/>
      <c r="AQ78" s="2269" t="s">
        <v>95</v>
      </c>
      <c r="AR78" s="2283">
        <v>0</v>
      </c>
    </row>
    <row r="79" spans="1:44" ht="126" customHeight="1">
      <c r="A79" s="3084"/>
      <c r="B79" s="3039"/>
      <c r="C79" s="3087"/>
      <c r="D79" s="833" t="s">
        <v>455</v>
      </c>
      <c r="E79" s="698" t="s">
        <v>181</v>
      </c>
      <c r="F79" s="831">
        <v>4</v>
      </c>
      <c r="G79" s="698" t="s">
        <v>1581</v>
      </c>
      <c r="H79" s="823" t="s">
        <v>1580</v>
      </c>
      <c r="I79" s="807">
        <v>0.125</v>
      </c>
      <c r="J79" s="698" t="s">
        <v>456</v>
      </c>
      <c r="K79" s="814">
        <v>42736</v>
      </c>
      <c r="L79" s="814">
        <v>42977</v>
      </c>
      <c r="M79" s="1787"/>
      <c r="N79" s="1787">
        <v>1</v>
      </c>
      <c r="O79" s="1787"/>
      <c r="P79" s="1787">
        <v>1</v>
      </c>
      <c r="Q79" s="1787"/>
      <c r="R79" s="1787">
        <v>1</v>
      </c>
      <c r="S79" s="1787"/>
      <c r="T79" s="1787">
        <v>1</v>
      </c>
      <c r="U79" s="1787"/>
      <c r="V79" s="1787"/>
      <c r="W79" s="1787"/>
      <c r="X79" s="1787"/>
      <c r="Y79" s="825">
        <f>SUM(M79:X79)</f>
        <v>4</v>
      </c>
      <c r="Z79" s="820">
        <v>0</v>
      </c>
      <c r="AA79" s="820"/>
      <c r="AB79" s="820"/>
      <c r="AC79" s="1422"/>
      <c r="AD79" s="234"/>
      <c r="AE79" s="230"/>
      <c r="AF79" s="230"/>
      <c r="AG79" s="230"/>
      <c r="AH79" s="230"/>
      <c r="AI79" s="230"/>
      <c r="AJ79" s="230"/>
      <c r="AK79" s="230"/>
      <c r="AL79" s="230"/>
      <c r="AM79" s="230"/>
      <c r="AN79" s="230"/>
      <c r="AO79" s="230"/>
      <c r="AP79" s="1617"/>
      <c r="AQ79" s="2269">
        <v>1</v>
      </c>
      <c r="AR79" s="2283">
        <v>0.3333333333333333</v>
      </c>
    </row>
    <row r="80" spans="1:44" ht="66" customHeight="1">
      <c r="A80" s="3084"/>
      <c r="B80" s="3039"/>
      <c r="C80" s="3087"/>
      <c r="D80" s="833" t="s">
        <v>457</v>
      </c>
      <c r="E80" s="698" t="s">
        <v>458</v>
      </c>
      <c r="F80" s="831">
        <v>2</v>
      </c>
      <c r="G80" s="698" t="s">
        <v>459</v>
      </c>
      <c r="H80" s="823" t="s">
        <v>1575</v>
      </c>
      <c r="I80" s="807">
        <v>0.125</v>
      </c>
      <c r="J80" s="698" t="s">
        <v>460</v>
      </c>
      <c r="K80" s="814">
        <v>42736</v>
      </c>
      <c r="L80" s="814">
        <v>43100</v>
      </c>
      <c r="M80" s="1787"/>
      <c r="N80" s="1787"/>
      <c r="O80" s="1787"/>
      <c r="P80" s="1787"/>
      <c r="Q80" s="1787"/>
      <c r="R80" s="1787">
        <v>1</v>
      </c>
      <c r="S80" s="1787"/>
      <c r="T80" s="1787"/>
      <c r="U80" s="1787"/>
      <c r="V80" s="1787"/>
      <c r="W80" s="1787"/>
      <c r="X80" s="1787">
        <v>1</v>
      </c>
      <c r="Y80" s="825">
        <f>SUM(M80:X80)</f>
        <v>2</v>
      </c>
      <c r="Z80" s="1786">
        <v>0</v>
      </c>
      <c r="AA80" s="1786"/>
      <c r="AB80" s="1786"/>
      <c r="AC80" s="1410" t="s">
        <v>95</v>
      </c>
      <c r="AD80" s="234"/>
      <c r="AE80" s="230"/>
      <c r="AF80" s="230"/>
      <c r="AG80" s="230"/>
      <c r="AH80" s="230"/>
      <c r="AI80" s="230"/>
      <c r="AJ80" s="230"/>
      <c r="AK80" s="230"/>
      <c r="AL80" s="230"/>
      <c r="AM80" s="230"/>
      <c r="AN80" s="230"/>
      <c r="AO80" s="230"/>
      <c r="AP80" s="1617"/>
      <c r="AQ80" s="2269">
        <v>1</v>
      </c>
      <c r="AR80" s="2283">
        <v>1</v>
      </c>
    </row>
    <row r="81" spans="1:44" ht="66" customHeight="1">
      <c r="A81" s="3084"/>
      <c r="B81" s="3039"/>
      <c r="C81" s="3087"/>
      <c r="D81" s="833" t="s">
        <v>1739</v>
      </c>
      <c r="E81" s="698" t="s">
        <v>458</v>
      </c>
      <c r="F81" s="829">
        <v>1</v>
      </c>
      <c r="G81" s="698" t="s">
        <v>812</v>
      </c>
      <c r="H81" s="823" t="s">
        <v>1575</v>
      </c>
      <c r="I81" s="807">
        <v>0.125</v>
      </c>
      <c r="J81" s="698" t="s">
        <v>811</v>
      </c>
      <c r="K81" s="814">
        <v>42736</v>
      </c>
      <c r="L81" s="814">
        <v>43100</v>
      </c>
      <c r="M81" s="1788">
        <v>1</v>
      </c>
      <c r="N81" s="1788">
        <v>1</v>
      </c>
      <c r="O81" s="1788">
        <v>1</v>
      </c>
      <c r="P81" s="1788">
        <v>1</v>
      </c>
      <c r="Q81" s="1788">
        <v>1</v>
      </c>
      <c r="R81" s="1788">
        <v>1</v>
      </c>
      <c r="S81" s="1788" t="s">
        <v>321</v>
      </c>
      <c r="T81" s="1788">
        <v>1</v>
      </c>
      <c r="U81" s="1788">
        <v>1</v>
      </c>
      <c r="V81" s="1788">
        <v>1</v>
      </c>
      <c r="W81" s="1788">
        <v>1</v>
      </c>
      <c r="X81" s="1788">
        <v>1</v>
      </c>
      <c r="Y81" s="824">
        <v>1</v>
      </c>
      <c r="Z81" s="1786"/>
      <c r="AA81" s="1786"/>
      <c r="AB81" s="1786"/>
      <c r="AC81" s="1410"/>
      <c r="AD81" s="234"/>
      <c r="AE81" s="230"/>
      <c r="AF81" s="230"/>
      <c r="AG81" s="230"/>
      <c r="AH81" s="230"/>
      <c r="AI81" s="230"/>
      <c r="AJ81" s="230"/>
      <c r="AK81" s="230"/>
      <c r="AL81" s="230"/>
      <c r="AM81" s="230"/>
      <c r="AN81" s="230"/>
      <c r="AO81" s="230"/>
      <c r="AP81" s="1617"/>
      <c r="AQ81" s="2269">
        <v>1</v>
      </c>
      <c r="AR81" s="2283">
        <v>1</v>
      </c>
    </row>
    <row r="82" spans="1:44" ht="66" customHeight="1">
      <c r="A82" s="3084"/>
      <c r="B82" s="3039"/>
      <c r="C82" s="3087"/>
      <c r="D82" s="833" t="s">
        <v>1633</v>
      </c>
      <c r="E82" s="698" t="s">
        <v>1634</v>
      </c>
      <c r="F82" s="831">
        <v>1</v>
      </c>
      <c r="G82" s="698" t="s">
        <v>813</v>
      </c>
      <c r="H82" s="823" t="s">
        <v>1575</v>
      </c>
      <c r="I82" s="807">
        <v>0.125</v>
      </c>
      <c r="J82" s="696" t="s">
        <v>810</v>
      </c>
      <c r="K82" s="814">
        <v>42767</v>
      </c>
      <c r="L82" s="814">
        <v>43100</v>
      </c>
      <c r="M82" s="1787"/>
      <c r="N82" s="1787"/>
      <c r="O82" s="1787"/>
      <c r="P82" s="1787">
        <v>1</v>
      </c>
      <c r="Q82" s="1787"/>
      <c r="R82" s="1787"/>
      <c r="S82" s="1787"/>
      <c r="T82" s="1787"/>
      <c r="U82" s="1787"/>
      <c r="V82" s="1787"/>
      <c r="W82" s="1787"/>
      <c r="X82" s="1787"/>
      <c r="Y82" s="825">
        <v>1</v>
      </c>
      <c r="Z82" s="1786"/>
      <c r="AA82" s="1786"/>
      <c r="AB82" s="1786"/>
      <c r="AC82" s="1410"/>
      <c r="AD82" s="234"/>
      <c r="AE82" s="230"/>
      <c r="AF82" s="230"/>
      <c r="AG82" s="230"/>
      <c r="AH82" s="230"/>
      <c r="AI82" s="230"/>
      <c r="AJ82" s="230"/>
      <c r="AK82" s="230"/>
      <c r="AL82" s="230"/>
      <c r="AM82" s="230"/>
      <c r="AN82" s="230"/>
      <c r="AO82" s="230"/>
      <c r="AP82" s="1617"/>
      <c r="AQ82" s="2269" t="s">
        <v>95</v>
      </c>
      <c r="AR82" s="2283">
        <v>1</v>
      </c>
    </row>
    <row r="83" spans="1:44" ht="66" customHeight="1" thickBot="1">
      <c r="A83" s="3084"/>
      <c r="B83" s="3040"/>
      <c r="C83" s="3088"/>
      <c r="D83" s="832" t="s">
        <v>1627</v>
      </c>
      <c r="E83" s="696" t="s">
        <v>1630</v>
      </c>
      <c r="F83" s="1525">
        <v>1</v>
      </c>
      <c r="G83" s="696" t="s">
        <v>1628</v>
      </c>
      <c r="H83" s="823" t="s">
        <v>1575</v>
      </c>
      <c r="I83" s="807">
        <v>0.125</v>
      </c>
      <c r="J83" s="696" t="s">
        <v>1629</v>
      </c>
      <c r="K83" s="814">
        <v>42736</v>
      </c>
      <c r="L83" s="814">
        <v>42856</v>
      </c>
      <c r="M83" s="1788">
        <v>1</v>
      </c>
      <c r="N83" s="1788">
        <v>1</v>
      </c>
      <c r="O83" s="1788">
        <v>1</v>
      </c>
      <c r="P83" s="1788">
        <v>1</v>
      </c>
      <c r="Q83" s="1788">
        <v>1</v>
      </c>
      <c r="R83" s="1788">
        <v>1</v>
      </c>
      <c r="S83" s="1788">
        <v>1</v>
      </c>
      <c r="T83" s="1788">
        <v>1</v>
      </c>
      <c r="U83" s="1788">
        <v>1</v>
      </c>
      <c r="V83" s="1788">
        <v>1</v>
      </c>
      <c r="W83" s="1788">
        <v>1</v>
      </c>
      <c r="X83" s="1788">
        <v>1</v>
      </c>
      <c r="Y83" s="824">
        <v>1</v>
      </c>
      <c r="Z83" s="1523"/>
      <c r="AA83" s="1523"/>
      <c r="AB83" s="1523"/>
      <c r="AC83" s="1524"/>
      <c r="AD83" s="234"/>
      <c r="AE83" s="291"/>
      <c r="AF83" s="291"/>
      <c r="AG83" s="291"/>
      <c r="AH83" s="291"/>
      <c r="AI83" s="291"/>
      <c r="AJ83" s="291"/>
      <c r="AK83" s="291"/>
      <c r="AL83" s="291"/>
      <c r="AM83" s="291"/>
      <c r="AN83" s="291"/>
      <c r="AO83" s="291"/>
      <c r="AP83" s="1617"/>
      <c r="AQ83" s="2269">
        <v>1</v>
      </c>
      <c r="AR83" s="2283">
        <v>0.25</v>
      </c>
    </row>
    <row r="84" spans="1:44" ht="15.75">
      <c r="A84" s="3089" t="s">
        <v>92</v>
      </c>
      <c r="B84" s="3090"/>
      <c r="C84" s="3090"/>
      <c r="D84" s="2038"/>
      <c r="E84" s="2044"/>
      <c r="F84" s="2038"/>
      <c r="G84" s="2038"/>
      <c r="H84" s="2038"/>
      <c r="I84" s="2045">
        <f>SUM(I76:I83)</f>
        <v>1</v>
      </c>
      <c r="J84" s="2045"/>
      <c r="K84" s="2038"/>
      <c r="L84" s="2038"/>
      <c r="M84" s="2038"/>
      <c r="N84" s="2038"/>
      <c r="O84" s="2038"/>
      <c r="P84" s="2038"/>
      <c r="Q84" s="2038"/>
      <c r="R84" s="2038"/>
      <c r="S84" s="2038"/>
      <c r="T84" s="2038"/>
      <c r="U84" s="2046"/>
      <c r="V84" s="2046"/>
      <c r="W84" s="2046"/>
      <c r="X84" s="2046"/>
      <c r="Y84" s="2040"/>
      <c r="Z84" s="2047">
        <f>SUM(Z76:Z82)</f>
        <v>601000000</v>
      </c>
      <c r="AA84" s="2047"/>
      <c r="AB84" s="2047">
        <f>SUM(AB76:AB80)</f>
        <v>0</v>
      </c>
      <c r="AC84" s="2042"/>
      <c r="AD84" s="2029"/>
      <c r="AE84" s="2030"/>
      <c r="AF84" s="2030"/>
      <c r="AG84" s="2030"/>
      <c r="AH84" s="2030"/>
      <c r="AI84" s="2030"/>
      <c r="AJ84" s="2030"/>
      <c r="AK84" s="2030"/>
      <c r="AL84" s="2030"/>
      <c r="AM84" s="2030"/>
      <c r="AN84" s="2030"/>
      <c r="AO84" s="2030"/>
      <c r="AP84" s="2031"/>
      <c r="AQ84" s="2277">
        <f>AVERAGE(AQ76:AQ83)</f>
        <v>1</v>
      </c>
      <c r="AR84" s="2283"/>
    </row>
    <row r="85" spans="1:44" ht="75">
      <c r="A85" s="3039"/>
      <c r="B85" s="3039"/>
      <c r="C85" s="3091"/>
      <c r="D85" s="832" t="s">
        <v>1591</v>
      </c>
      <c r="E85" s="696" t="s">
        <v>458</v>
      </c>
      <c r="F85" s="697">
        <v>2</v>
      </c>
      <c r="G85" s="697" t="s">
        <v>462</v>
      </c>
      <c r="H85" s="2018" t="s">
        <v>411</v>
      </c>
      <c r="I85" s="827">
        <v>0.0666</v>
      </c>
      <c r="J85" s="696" t="s">
        <v>1592</v>
      </c>
      <c r="K85" s="814">
        <v>42737</v>
      </c>
      <c r="L85" s="814">
        <v>42765</v>
      </c>
      <c r="M85" s="1787">
        <v>2</v>
      </c>
      <c r="N85" s="1787"/>
      <c r="O85" s="1787"/>
      <c r="P85" s="1787"/>
      <c r="Q85" s="1787"/>
      <c r="R85" s="1787"/>
      <c r="S85" s="1787"/>
      <c r="T85" s="1787"/>
      <c r="U85" s="830"/>
      <c r="V85" s="830"/>
      <c r="W85" s="830"/>
      <c r="X85" s="830"/>
      <c r="Y85" s="2048">
        <v>2</v>
      </c>
      <c r="Z85" s="1786">
        <v>0</v>
      </c>
      <c r="AA85" s="1786"/>
      <c r="AB85" s="1786"/>
      <c r="AC85" s="1410" t="s">
        <v>95</v>
      </c>
      <c r="AD85" s="234"/>
      <c r="AE85" s="230"/>
      <c r="AF85" s="230"/>
      <c r="AG85" s="230"/>
      <c r="AH85" s="230"/>
      <c r="AI85" s="230"/>
      <c r="AJ85" s="230"/>
      <c r="AK85" s="230"/>
      <c r="AL85" s="230"/>
      <c r="AM85" s="230"/>
      <c r="AN85" s="230"/>
      <c r="AO85" s="230"/>
      <c r="AP85" s="1617"/>
      <c r="AQ85" s="2269" t="s">
        <v>95</v>
      </c>
      <c r="AR85" s="2283">
        <v>1</v>
      </c>
    </row>
    <row r="86" spans="1:44" ht="75">
      <c r="A86" s="3039"/>
      <c r="B86" s="3039"/>
      <c r="C86" s="3053"/>
      <c r="D86" s="832" t="s">
        <v>1593</v>
      </c>
      <c r="E86" s="696" t="s">
        <v>169</v>
      </c>
      <c r="F86" s="828">
        <v>4</v>
      </c>
      <c r="G86" s="697" t="s">
        <v>463</v>
      </c>
      <c r="H86" s="2018" t="s">
        <v>411</v>
      </c>
      <c r="I86" s="827">
        <v>0.0666</v>
      </c>
      <c r="J86" s="696" t="s">
        <v>464</v>
      </c>
      <c r="K86" s="814">
        <v>42751</v>
      </c>
      <c r="L86" s="814">
        <v>43100</v>
      </c>
      <c r="M86" s="817"/>
      <c r="N86" s="817"/>
      <c r="O86" s="817">
        <v>1</v>
      </c>
      <c r="P86" s="817"/>
      <c r="Q86" s="817"/>
      <c r="R86" s="817">
        <v>1</v>
      </c>
      <c r="S86" s="817"/>
      <c r="T86" s="817"/>
      <c r="U86" s="1503">
        <v>1</v>
      </c>
      <c r="V86" s="1503"/>
      <c r="W86" s="1503"/>
      <c r="X86" s="1503">
        <v>1</v>
      </c>
      <c r="Y86" s="2049">
        <f>SUM(M86:X86)</f>
        <v>4</v>
      </c>
      <c r="Z86" s="1786">
        <v>0</v>
      </c>
      <c r="AA86" s="1786"/>
      <c r="AB86" s="1786"/>
      <c r="AC86" s="1410" t="s">
        <v>95</v>
      </c>
      <c r="AD86" s="234"/>
      <c r="AE86" s="230"/>
      <c r="AF86" s="230"/>
      <c r="AG86" s="230"/>
      <c r="AH86" s="230"/>
      <c r="AI86" s="230"/>
      <c r="AJ86" s="230"/>
      <c r="AK86" s="230"/>
      <c r="AL86" s="230"/>
      <c r="AM86" s="230"/>
      <c r="AN86" s="230"/>
      <c r="AO86" s="230"/>
      <c r="AP86" s="1617"/>
      <c r="AQ86" s="2269">
        <v>1</v>
      </c>
      <c r="AR86" s="2283">
        <v>0.3333333333333333</v>
      </c>
    </row>
    <row r="87" spans="1:44" ht="66" customHeight="1">
      <c r="A87" s="3039"/>
      <c r="B87" s="3039"/>
      <c r="C87" s="3053"/>
      <c r="D87" s="833" t="s">
        <v>1741</v>
      </c>
      <c r="E87" s="696" t="s">
        <v>85</v>
      </c>
      <c r="F87" s="698">
        <v>1</v>
      </c>
      <c r="G87" s="698" t="s">
        <v>386</v>
      </c>
      <c r="H87" s="2018" t="s">
        <v>411</v>
      </c>
      <c r="I87" s="827">
        <v>0.0666</v>
      </c>
      <c r="J87" s="698" t="s">
        <v>465</v>
      </c>
      <c r="K87" s="814">
        <v>42736</v>
      </c>
      <c r="L87" s="814">
        <v>42766</v>
      </c>
      <c r="M87" s="1787">
        <v>1</v>
      </c>
      <c r="N87" s="1787"/>
      <c r="O87" s="1787"/>
      <c r="P87" s="1787"/>
      <c r="Q87" s="1787"/>
      <c r="R87" s="1787"/>
      <c r="S87" s="1787"/>
      <c r="T87" s="1787"/>
      <c r="U87" s="830"/>
      <c r="V87" s="830"/>
      <c r="W87" s="830"/>
      <c r="X87" s="830"/>
      <c r="Y87" s="2048">
        <v>1</v>
      </c>
      <c r="Z87" s="1786">
        <v>0</v>
      </c>
      <c r="AA87" s="1786"/>
      <c r="AB87" s="1786"/>
      <c r="AC87" s="1410" t="s">
        <v>95</v>
      </c>
      <c r="AD87" s="234"/>
      <c r="AE87" s="230"/>
      <c r="AF87" s="230"/>
      <c r="AG87" s="230"/>
      <c r="AH87" s="230"/>
      <c r="AI87" s="230"/>
      <c r="AJ87" s="230"/>
      <c r="AK87" s="230"/>
      <c r="AL87" s="230"/>
      <c r="AM87" s="230"/>
      <c r="AN87" s="230"/>
      <c r="AO87" s="230"/>
      <c r="AP87" s="1617"/>
      <c r="AQ87" s="2269">
        <v>1</v>
      </c>
      <c r="AR87" s="2283">
        <v>0.25</v>
      </c>
    </row>
    <row r="88" spans="1:44" ht="60">
      <c r="A88" s="3039"/>
      <c r="B88" s="3039"/>
      <c r="C88" s="3053"/>
      <c r="D88" s="833" t="s">
        <v>466</v>
      </c>
      <c r="E88" s="698" t="s">
        <v>458</v>
      </c>
      <c r="F88" s="829">
        <v>1</v>
      </c>
      <c r="G88" s="698" t="s">
        <v>386</v>
      </c>
      <c r="H88" s="2018" t="s">
        <v>1598</v>
      </c>
      <c r="I88" s="827">
        <v>0.0666</v>
      </c>
      <c r="J88" s="698" t="s">
        <v>467</v>
      </c>
      <c r="K88" s="814">
        <v>43070</v>
      </c>
      <c r="L88" s="814">
        <v>43100</v>
      </c>
      <c r="M88" s="1788">
        <v>1</v>
      </c>
      <c r="N88" s="1788">
        <v>1</v>
      </c>
      <c r="O88" s="1788">
        <v>1</v>
      </c>
      <c r="P88" s="1788">
        <v>1</v>
      </c>
      <c r="Q88" s="1788">
        <v>1</v>
      </c>
      <c r="R88" s="1788">
        <v>1</v>
      </c>
      <c r="S88" s="1788">
        <v>1</v>
      </c>
      <c r="T88" s="1788">
        <v>1</v>
      </c>
      <c r="U88" s="1788">
        <v>1</v>
      </c>
      <c r="V88" s="1788">
        <v>1</v>
      </c>
      <c r="W88" s="1788">
        <v>1</v>
      </c>
      <c r="X88" s="1788">
        <v>1</v>
      </c>
      <c r="Y88" s="813">
        <v>0.12</v>
      </c>
      <c r="Z88" s="1786">
        <v>0</v>
      </c>
      <c r="AA88" s="1786"/>
      <c r="AB88" s="1786"/>
      <c r="AC88" s="1410" t="s">
        <v>95</v>
      </c>
      <c r="AD88" s="234"/>
      <c r="AE88" s="230"/>
      <c r="AF88" s="230"/>
      <c r="AG88" s="230"/>
      <c r="AH88" s="230"/>
      <c r="AI88" s="230"/>
      <c r="AJ88" s="230"/>
      <c r="AK88" s="230"/>
      <c r="AL88" s="230"/>
      <c r="AM88" s="230"/>
      <c r="AN88" s="230"/>
      <c r="AO88" s="230"/>
      <c r="AP88" s="1617"/>
      <c r="AQ88" s="2269" t="s">
        <v>95</v>
      </c>
      <c r="AR88" s="2283">
        <v>1</v>
      </c>
    </row>
    <row r="89" spans="1:44" ht="65.25" customHeight="1" thickBot="1">
      <c r="A89" s="3039"/>
      <c r="B89" s="3039"/>
      <c r="C89" s="3054"/>
      <c r="D89" s="833" t="s">
        <v>489</v>
      </c>
      <c r="E89" s="698" t="s">
        <v>78</v>
      </c>
      <c r="F89" s="697">
        <v>4</v>
      </c>
      <c r="G89" s="698" t="s">
        <v>468</v>
      </c>
      <c r="H89" s="2018" t="s">
        <v>411</v>
      </c>
      <c r="I89" s="827">
        <v>0.0666</v>
      </c>
      <c r="J89" s="698" t="s">
        <v>469</v>
      </c>
      <c r="K89" s="814">
        <v>43070</v>
      </c>
      <c r="L89" s="814">
        <v>43100</v>
      </c>
      <c r="M89" s="1787"/>
      <c r="N89" s="1787"/>
      <c r="O89" s="1787">
        <v>1</v>
      </c>
      <c r="P89" s="1787"/>
      <c r="Q89" s="1787"/>
      <c r="R89" s="1787">
        <v>1</v>
      </c>
      <c r="S89" s="1787"/>
      <c r="T89" s="1787"/>
      <c r="U89" s="1787">
        <v>1</v>
      </c>
      <c r="V89" s="1787"/>
      <c r="W89" s="1787"/>
      <c r="X89" s="1787">
        <v>1</v>
      </c>
      <c r="Y89" s="2048">
        <f>SUM(M89:X89)</f>
        <v>4</v>
      </c>
      <c r="Z89" s="1786">
        <v>0</v>
      </c>
      <c r="AA89" s="1786"/>
      <c r="AB89" s="1786"/>
      <c r="AC89" s="1410" t="s">
        <v>95</v>
      </c>
      <c r="AD89" s="234"/>
      <c r="AE89" s="230"/>
      <c r="AF89" s="230"/>
      <c r="AG89" s="230"/>
      <c r="AH89" s="230"/>
      <c r="AI89" s="230"/>
      <c r="AJ89" s="230"/>
      <c r="AK89" s="230"/>
      <c r="AL89" s="230"/>
      <c r="AM89" s="230"/>
      <c r="AN89" s="230"/>
      <c r="AO89" s="230"/>
      <c r="AP89" s="1617"/>
      <c r="AQ89" s="2269">
        <v>1</v>
      </c>
      <c r="AR89" s="2283">
        <v>0.3333333333333333</v>
      </c>
    </row>
    <row r="90" spans="1:44" ht="45">
      <c r="A90" s="3039"/>
      <c r="B90" s="3039"/>
      <c r="C90" s="3052" t="s">
        <v>113</v>
      </c>
      <c r="D90" s="832" t="s">
        <v>1558</v>
      </c>
      <c r="E90" s="696" t="s">
        <v>85</v>
      </c>
      <c r="F90" s="697">
        <v>1</v>
      </c>
      <c r="G90" s="698" t="s">
        <v>386</v>
      </c>
      <c r="H90" s="823" t="s">
        <v>430</v>
      </c>
      <c r="I90" s="827">
        <v>0.0666</v>
      </c>
      <c r="J90" s="696" t="s">
        <v>470</v>
      </c>
      <c r="K90" s="814">
        <v>42736</v>
      </c>
      <c r="L90" s="814">
        <v>42766</v>
      </c>
      <c r="M90" s="1787">
        <v>1</v>
      </c>
      <c r="N90" s="1787"/>
      <c r="O90" s="1787"/>
      <c r="P90" s="1787"/>
      <c r="Q90" s="1787"/>
      <c r="R90" s="1787"/>
      <c r="S90" s="1787"/>
      <c r="T90" s="1787"/>
      <c r="U90" s="830"/>
      <c r="V90" s="830"/>
      <c r="W90" s="830"/>
      <c r="X90" s="830"/>
      <c r="Y90" s="2048">
        <v>1</v>
      </c>
      <c r="Z90" s="1786">
        <v>0</v>
      </c>
      <c r="AA90" s="1786"/>
      <c r="AB90" s="1786"/>
      <c r="AC90" s="1410" t="s">
        <v>95</v>
      </c>
      <c r="AD90" s="234"/>
      <c r="AE90" s="230"/>
      <c r="AF90" s="230"/>
      <c r="AG90" s="230"/>
      <c r="AH90" s="230"/>
      <c r="AI90" s="230"/>
      <c r="AJ90" s="230"/>
      <c r="AK90" s="230"/>
      <c r="AL90" s="230"/>
      <c r="AM90" s="230"/>
      <c r="AN90" s="230"/>
      <c r="AO90" s="230"/>
      <c r="AP90" s="1617"/>
      <c r="AQ90" s="2269" t="s">
        <v>95</v>
      </c>
      <c r="AR90" s="2283">
        <v>1</v>
      </c>
    </row>
    <row r="91" spans="1:44" ht="77.25" customHeight="1">
      <c r="A91" s="3039"/>
      <c r="B91" s="3039"/>
      <c r="C91" s="3053"/>
      <c r="D91" s="832" t="s">
        <v>1560</v>
      </c>
      <c r="E91" s="696" t="s">
        <v>181</v>
      </c>
      <c r="F91" s="697">
        <v>3</v>
      </c>
      <c r="G91" s="698" t="s">
        <v>471</v>
      </c>
      <c r="H91" s="823" t="s">
        <v>430</v>
      </c>
      <c r="I91" s="827">
        <v>0.0666</v>
      </c>
      <c r="J91" s="696" t="s">
        <v>1561</v>
      </c>
      <c r="K91" s="814">
        <v>42826</v>
      </c>
      <c r="L91" s="814">
        <v>43100</v>
      </c>
      <c r="M91" s="1503"/>
      <c r="N91" s="1503"/>
      <c r="O91" s="1503"/>
      <c r="P91" s="1503">
        <v>1</v>
      </c>
      <c r="Q91" s="1503"/>
      <c r="R91" s="1503"/>
      <c r="S91" s="1503">
        <v>1</v>
      </c>
      <c r="T91" s="1503"/>
      <c r="U91" s="1503"/>
      <c r="V91" s="1503">
        <v>1</v>
      </c>
      <c r="W91" s="1503"/>
      <c r="X91" s="1503"/>
      <c r="Y91" s="2050">
        <f>SUM(M91:X91)</f>
        <v>3</v>
      </c>
      <c r="Z91" s="1786">
        <v>0</v>
      </c>
      <c r="AA91" s="1786"/>
      <c r="AB91" s="1786"/>
      <c r="AC91" s="1410" t="s">
        <v>95</v>
      </c>
      <c r="AD91" s="234"/>
      <c r="AE91" s="230"/>
      <c r="AF91" s="230"/>
      <c r="AG91" s="230"/>
      <c r="AH91" s="230"/>
      <c r="AI91" s="230"/>
      <c r="AJ91" s="230"/>
      <c r="AK91" s="230"/>
      <c r="AL91" s="230"/>
      <c r="AM91" s="230"/>
      <c r="AN91" s="230"/>
      <c r="AO91" s="230"/>
      <c r="AP91" s="1617"/>
      <c r="AQ91" s="2269">
        <v>1</v>
      </c>
      <c r="AR91" s="2283">
        <v>0.3333333333333333</v>
      </c>
    </row>
    <row r="92" spans="1:44" ht="57" customHeight="1">
      <c r="A92" s="3039"/>
      <c r="B92" s="3039"/>
      <c r="C92" s="3053"/>
      <c r="D92" s="832" t="s">
        <v>1645</v>
      </c>
      <c r="E92" s="696" t="s">
        <v>313</v>
      </c>
      <c r="F92" s="821">
        <v>1</v>
      </c>
      <c r="G92" s="696" t="s">
        <v>472</v>
      </c>
      <c r="H92" s="2018" t="s">
        <v>473</v>
      </c>
      <c r="I92" s="827">
        <v>0.0666</v>
      </c>
      <c r="J92" s="696" t="s">
        <v>474</v>
      </c>
      <c r="K92" s="814">
        <v>42736</v>
      </c>
      <c r="L92" s="814">
        <v>42765</v>
      </c>
      <c r="M92" s="1787">
        <v>1</v>
      </c>
      <c r="N92" s="1787"/>
      <c r="O92" s="1787"/>
      <c r="P92" s="1787"/>
      <c r="Q92" s="1787"/>
      <c r="R92" s="1787"/>
      <c r="S92" s="1787"/>
      <c r="T92" s="1787"/>
      <c r="U92" s="1787"/>
      <c r="V92" s="1787"/>
      <c r="W92" s="1787"/>
      <c r="X92" s="1787"/>
      <c r="Y92" s="821">
        <v>1</v>
      </c>
      <c r="Z92" s="1786">
        <v>0</v>
      </c>
      <c r="AA92" s="1786"/>
      <c r="AB92" s="1786"/>
      <c r="AC92" s="1410"/>
      <c r="AD92" s="234"/>
      <c r="AE92" s="230"/>
      <c r="AF92" s="230"/>
      <c r="AG92" s="230"/>
      <c r="AH92" s="230"/>
      <c r="AI92" s="230"/>
      <c r="AJ92" s="230"/>
      <c r="AK92" s="230"/>
      <c r="AL92" s="230"/>
      <c r="AM92" s="230"/>
      <c r="AN92" s="230"/>
      <c r="AO92" s="230"/>
      <c r="AP92" s="1617"/>
      <c r="AQ92" s="2269">
        <v>1</v>
      </c>
      <c r="AR92" s="2283">
        <v>0.5</v>
      </c>
    </row>
    <row r="93" spans="1:44" ht="83.25" customHeight="1" thickBot="1">
      <c r="A93" s="3039"/>
      <c r="B93" s="3039"/>
      <c r="C93" s="3054"/>
      <c r="D93" s="832" t="s">
        <v>475</v>
      </c>
      <c r="E93" s="696" t="s">
        <v>476</v>
      </c>
      <c r="F93" s="813">
        <v>1</v>
      </c>
      <c r="G93" s="696" t="s">
        <v>397</v>
      </c>
      <c r="H93" s="2018" t="s">
        <v>1590</v>
      </c>
      <c r="I93" s="827">
        <v>0.0666</v>
      </c>
      <c r="J93" s="696" t="s">
        <v>477</v>
      </c>
      <c r="K93" s="814">
        <v>42736</v>
      </c>
      <c r="L93" s="814">
        <v>43100</v>
      </c>
      <c r="M93" s="1788">
        <v>1</v>
      </c>
      <c r="N93" s="1788">
        <v>1</v>
      </c>
      <c r="O93" s="1788">
        <v>1</v>
      </c>
      <c r="P93" s="1788">
        <v>1</v>
      </c>
      <c r="Q93" s="1788">
        <v>1</v>
      </c>
      <c r="R93" s="1788">
        <v>1</v>
      </c>
      <c r="S93" s="1788">
        <v>1</v>
      </c>
      <c r="T93" s="1788">
        <v>1</v>
      </c>
      <c r="U93" s="1788">
        <v>1</v>
      </c>
      <c r="V93" s="1788">
        <v>1</v>
      </c>
      <c r="W93" s="1788">
        <v>1</v>
      </c>
      <c r="X93" s="1788">
        <v>1</v>
      </c>
      <c r="Y93" s="813">
        <v>1</v>
      </c>
      <c r="Z93" s="1786">
        <v>0</v>
      </c>
      <c r="AA93" s="1786"/>
      <c r="AB93" s="1786"/>
      <c r="AC93" s="1410"/>
      <c r="AD93" s="234"/>
      <c r="AE93" s="230"/>
      <c r="AF93" s="230"/>
      <c r="AG93" s="230"/>
      <c r="AH93" s="230"/>
      <c r="AI93" s="230"/>
      <c r="AJ93" s="230"/>
      <c r="AK93" s="230"/>
      <c r="AL93" s="230"/>
      <c r="AM93" s="230"/>
      <c r="AN93" s="230"/>
      <c r="AO93" s="230"/>
      <c r="AP93" s="1617"/>
      <c r="AQ93" s="2269" t="s">
        <v>95</v>
      </c>
      <c r="AR93" s="2283">
        <v>0</v>
      </c>
    </row>
    <row r="94" spans="1:44" s="292" customFormat="1" ht="62.25" customHeight="1">
      <c r="A94" s="3039"/>
      <c r="B94" s="3039"/>
      <c r="C94" s="3073" t="s">
        <v>478</v>
      </c>
      <c r="D94" s="832" t="s">
        <v>479</v>
      </c>
      <c r="E94" s="696" t="s">
        <v>1636</v>
      </c>
      <c r="F94" s="698">
        <v>4</v>
      </c>
      <c r="G94" s="698" t="s">
        <v>480</v>
      </c>
      <c r="H94" s="823" t="s">
        <v>450</v>
      </c>
      <c r="I94" s="827">
        <v>0.0666</v>
      </c>
      <c r="J94" s="696" t="s">
        <v>481</v>
      </c>
      <c r="K94" s="814">
        <v>43070</v>
      </c>
      <c r="L94" s="814">
        <v>43100</v>
      </c>
      <c r="M94" s="1787">
        <v>1</v>
      </c>
      <c r="N94" s="1787"/>
      <c r="O94" s="1787"/>
      <c r="P94" s="1787">
        <v>1</v>
      </c>
      <c r="Q94" s="1787"/>
      <c r="R94" s="1787"/>
      <c r="S94" s="1787">
        <v>1</v>
      </c>
      <c r="T94" s="1787"/>
      <c r="U94" s="1787"/>
      <c r="V94" s="1787">
        <v>1</v>
      </c>
      <c r="W94" s="1787"/>
      <c r="X94" s="1787"/>
      <c r="Y94" s="821">
        <f>SUM(M94:X94)</f>
        <v>4</v>
      </c>
      <c r="Z94" s="1786">
        <v>0</v>
      </c>
      <c r="AA94" s="1786"/>
      <c r="AB94" s="1786"/>
      <c r="AC94" s="1410" t="s">
        <v>95</v>
      </c>
      <c r="AD94" s="299"/>
      <c r="AE94" s="253"/>
      <c r="AF94" s="253"/>
      <c r="AG94" s="253"/>
      <c r="AH94" s="253"/>
      <c r="AI94" s="253"/>
      <c r="AJ94" s="253"/>
      <c r="AK94" s="253"/>
      <c r="AL94" s="253"/>
      <c r="AM94" s="253"/>
      <c r="AN94" s="253"/>
      <c r="AO94" s="253"/>
      <c r="AP94" s="1623"/>
      <c r="AQ94" s="2269">
        <v>1</v>
      </c>
      <c r="AR94" s="2288">
        <v>0.5</v>
      </c>
    </row>
    <row r="95" spans="1:44" ht="75">
      <c r="A95" s="3039"/>
      <c r="B95" s="3039"/>
      <c r="C95" s="3043"/>
      <c r="D95" s="832" t="s">
        <v>482</v>
      </c>
      <c r="E95" s="696" t="s">
        <v>78</v>
      </c>
      <c r="F95" s="831">
        <v>2</v>
      </c>
      <c r="G95" s="698" t="s">
        <v>480</v>
      </c>
      <c r="H95" s="823" t="s">
        <v>1579</v>
      </c>
      <c r="I95" s="827">
        <v>0.0666</v>
      </c>
      <c r="J95" s="696" t="s">
        <v>1640</v>
      </c>
      <c r="K95" s="814">
        <v>43070</v>
      </c>
      <c r="L95" s="814">
        <v>43100</v>
      </c>
      <c r="M95" s="1787"/>
      <c r="N95" s="1787"/>
      <c r="O95" s="2020"/>
      <c r="P95" s="1787"/>
      <c r="Q95" s="1787"/>
      <c r="R95" s="2051">
        <v>1</v>
      </c>
      <c r="S95" s="1787"/>
      <c r="T95" s="1788"/>
      <c r="U95" s="1787"/>
      <c r="V95" s="1788"/>
      <c r="W95" s="1787"/>
      <c r="X95" s="1503">
        <v>1</v>
      </c>
      <c r="Y95" s="2048">
        <v>2</v>
      </c>
      <c r="Z95" s="1786">
        <v>0</v>
      </c>
      <c r="AA95" s="1786"/>
      <c r="AB95" s="1786"/>
      <c r="AC95" s="1410" t="s">
        <v>95</v>
      </c>
      <c r="AD95" s="234"/>
      <c r="AE95" s="230"/>
      <c r="AF95" s="230"/>
      <c r="AG95" s="230"/>
      <c r="AH95" s="230"/>
      <c r="AI95" s="230"/>
      <c r="AJ95" s="230"/>
      <c r="AK95" s="230"/>
      <c r="AL95" s="230"/>
      <c r="AM95" s="230"/>
      <c r="AN95" s="230"/>
      <c r="AO95" s="230"/>
      <c r="AP95" s="1617"/>
      <c r="AQ95" s="2269">
        <v>1</v>
      </c>
      <c r="AR95" s="2283">
        <v>0.5</v>
      </c>
    </row>
    <row r="96" spans="1:44" s="292" customFormat="1" ht="42" customHeight="1">
      <c r="A96" s="3039"/>
      <c r="B96" s="3039"/>
      <c r="C96" s="3043"/>
      <c r="D96" s="832" t="s">
        <v>1639</v>
      </c>
      <c r="E96" s="696" t="s">
        <v>78</v>
      </c>
      <c r="F96" s="698">
        <v>3</v>
      </c>
      <c r="G96" s="696" t="s">
        <v>1637</v>
      </c>
      <c r="H96" s="823" t="s">
        <v>450</v>
      </c>
      <c r="I96" s="827">
        <v>0.0666</v>
      </c>
      <c r="J96" s="696" t="s">
        <v>1638</v>
      </c>
      <c r="K96" s="814">
        <v>43070</v>
      </c>
      <c r="L96" s="814">
        <v>43100</v>
      </c>
      <c r="M96" s="1787">
        <v>1</v>
      </c>
      <c r="N96" s="1787"/>
      <c r="O96" s="1787"/>
      <c r="P96" s="1787">
        <v>1</v>
      </c>
      <c r="Q96" s="1787"/>
      <c r="R96" s="1787"/>
      <c r="S96" s="1787">
        <v>1</v>
      </c>
      <c r="T96" s="1787"/>
      <c r="U96" s="1787"/>
      <c r="V96" s="1787">
        <v>1</v>
      </c>
      <c r="W96" s="1787"/>
      <c r="X96" s="1787"/>
      <c r="Y96" s="821">
        <f>SUM(M96:X96)</f>
        <v>4</v>
      </c>
      <c r="Z96" s="1786">
        <v>0</v>
      </c>
      <c r="AA96" s="1786"/>
      <c r="AB96" s="1786"/>
      <c r="AC96" s="1410"/>
      <c r="AD96" s="299"/>
      <c r="AE96" s="253"/>
      <c r="AF96" s="253"/>
      <c r="AG96" s="253"/>
      <c r="AH96" s="253"/>
      <c r="AI96" s="253"/>
      <c r="AJ96" s="253"/>
      <c r="AK96" s="253"/>
      <c r="AL96" s="253"/>
      <c r="AM96" s="253"/>
      <c r="AN96" s="253"/>
      <c r="AO96" s="253"/>
      <c r="AP96" s="1623"/>
      <c r="AQ96" s="2269">
        <v>1</v>
      </c>
      <c r="AR96" s="2288">
        <v>0.5</v>
      </c>
    </row>
    <row r="97" spans="1:44" s="292" customFormat="1" ht="45">
      <c r="A97" s="3039"/>
      <c r="B97" s="3039"/>
      <c r="C97" s="3043"/>
      <c r="D97" s="832" t="s">
        <v>485</v>
      </c>
      <c r="E97" s="696" t="s">
        <v>78</v>
      </c>
      <c r="F97" s="698">
        <v>3</v>
      </c>
      <c r="G97" s="696" t="s">
        <v>1637</v>
      </c>
      <c r="H97" s="823" t="s">
        <v>450</v>
      </c>
      <c r="I97" s="827">
        <v>0.0666</v>
      </c>
      <c r="J97" s="696" t="s">
        <v>1638</v>
      </c>
      <c r="K97" s="814">
        <v>43070</v>
      </c>
      <c r="L97" s="814">
        <v>43100</v>
      </c>
      <c r="M97" s="1787">
        <v>1</v>
      </c>
      <c r="N97" s="1787"/>
      <c r="O97" s="1787"/>
      <c r="P97" s="1787">
        <v>1</v>
      </c>
      <c r="Q97" s="1787"/>
      <c r="R97" s="1787"/>
      <c r="S97" s="1787">
        <v>1</v>
      </c>
      <c r="T97" s="1787"/>
      <c r="U97" s="1787"/>
      <c r="V97" s="1787">
        <v>1</v>
      </c>
      <c r="W97" s="1787"/>
      <c r="X97" s="1787"/>
      <c r="Y97" s="821">
        <f>SUM(M97:X97)</f>
        <v>4</v>
      </c>
      <c r="Z97" s="1786">
        <v>0</v>
      </c>
      <c r="AA97" s="1786"/>
      <c r="AB97" s="1786"/>
      <c r="AC97" s="1410"/>
      <c r="AD97" s="299"/>
      <c r="AE97" s="253"/>
      <c r="AF97" s="253"/>
      <c r="AG97" s="253"/>
      <c r="AH97" s="253"/>
      <c r="AI97" s="253"/>
      <c r="AJ97" s="253"/>
      <c r="AK97" s="253"/>
      <c r="AL97" s="253"/>
      <c r="AM97" s="253"/>
      <c r="AN97" s="253"/>
      <c r="AO97" s="253"/>
      <c r="AP97" s="1623"/>
      <c r="AQ97" s="2269">
        <v>1</v>
      </c>
      <c r="AR97" s="2288">
        <v>0.5</v>
      </c>
    </row>
    <row r="98" spans="1:44" s="292" customFormat="1" ht="75">
      <c r="A98" s="3039"/>
      <c r="B98" s="3039"/>
      <c r="C98" s="3043"/>
      <c r="D98" s="832" t="s">
        <v>486</v>
      </c>
      <c r="E98" s="696" t="s">
        <v>78</v>
      </c>
      <c r="F98" s="698">
        <v>4</v>
      </c>
      <c r="G98" s="696" t="s">
        <v>483</v>
      </c>
      <c r="H98" s="823" t="s">
        <v>450</v>
      </c>
      <c r="I98" s="827">
        <v>0.0666</v>
      </c>
      <c r="J98" s="696" t="s">
        <v>484</v>
      </c>
      <c r="K98" s="814">
        <v>43070</v>
      </c>
      <c r="L98" s="814">
        <v>43100</v>
      </c>
      <c r="M98" s="1787">
        <v>1</v>
      </c>
      <c r="N98" s="1787"/>
      <c r="O98" s="1787"/>
      <c r="P98" s="1787">
        <v>1</v>
      </c>
      <c r="Q98" s="1787"/>
      <c r="R98" s="1787"/>
      <c r="S98" s="1787">
        <v>1</v>
      </c>
      <c r="T98" s="1787"/>
      <c r="U98" s="1787"/>
      <c r="V98" s="1787">
        <v>1</v>
      </c>
      <c r="W98" s="1787"/>
      <c r="X98" s="1787"/>
      <c r="Y98" s="821">
        <f>SUM(M98:X98)</f>
        <v>4</v>
      </c>
      <c r="Z98" s="1786">
        <v>0</v>
      </c>
      <c r="AA98" s="1786"/>
      <c r="AB98" s="1786"/>
      <c r="AC98" s="1410"/>
      <c r="AD98" s="299"/>
      <c r="AE98" s="253"/>
      <c r="AF98" s="253"/>
      <c r="AG98" s="253"/>
      <c r="AH98" s="253"/>
      <c r="AI98" s="253"/>
      <c r="AJ98" s="253"/>
      <c r="AK98" s="253"/>
      <c r="AL98" s="253"/>
      <c r="AM98" s="253"/>
      <c r="AN98" s="253"/>
      <c r="AO98" s="253"/>
      <c r="AP98" s="1623"/>
      <c r="AQ98" s="2269">
        <v>1</v>
      </c>
      <c r="AR98" s="2288">
        <f>2/4</f>
        <v>0.5</v>
      </c>
    </row>
    <row r="99" spans="1:44" s="292" customFormat="1" ht="75.75" thickBot="1">
      <c r="A99" s="3040"/>
      <c r="B99" s="3040"/>
      <c r="C99" s="3044"/>
      <c r="D99" s="832" t="s">
        <v>487</v>
      </c>
      <c r="E99" s="696" t="s">
        <v>78</v>
      </c>
      <c r="F99" s="698">
        <v>4</v>
      </c>
      <c r="G99" s="696" t="s">
        <v>483</v>
      </c>
      <c r="H99" s="823" t="s">
        <v>450</v>
      </c>
      <c r="I99" s="827">
        <v>0.0666</v>
      </c>
      <c r="J99" s="696" t="s">
        <v>484</v>
      </c>
      <c r="K99" s="814">
        <v>43070</v>
      </c>
      <c r="L99" s="814">
        <v>43100</v>
      </c>
      <c r="M99" s="1787">
        <v>1</v>
      </c>
      <c r="N99" s="1787"/>
      <c r="O99" s="1787"/>
      <c r="P99" s="1787">
        <v>1</v>
      </c>
      <c r="Q99" s="1787"/>
      <c r="R99" s="1787"/>
      <c r="S99" s="1787">
        <v>1</v>
      </c>
      <c r="T99" s="1787"/>
      <c r="U99" s="1787"/>
      <c r="V99" s="1787">
        <v>1</v>
      </c>
      <c r="W99" s="1787"/>
      <c r="X99" s="1787"/>
      <c r="Y99" s="821">
        <f>SUM(M99:X99)</f>
        <v>4</v>
      </c>
      <c r="Z99" s="1786">
        <v>0</v>
      </c>
      <c r="AA99" s="1786"/>
      <c r="AB99" s="1786"/>
      <c r="AC99" s="1410"/>
      <c r="AD99" s="299"/>
      <c r="AE99" s="253"/>
      <c r="AF99" s="253"/>
      <c r="AG99" s="253"/>
      <c r="AH99" s="253"/>
      <c r="AI99" s="253"/>
      <c r="AJ99" s="253"/>
      <c r="AK99" s="253"/>
      <c r="AL99" s="253"/>
      <c r="AM99" s="253"/>
      <c r="AN99" s="253"/>
      <c r="AO99" s="253"/>
      <c r="AP99" s="1623"/>
      <c r="AQ99" s="2278">
        <v>1</v>
      </c>
      <c r="AR99" s="2288">
        <f>2/4</f>
        <v>0.5</v>
      </c>
    </row>
    <row r="100" spans="1:44" ht="20.25" customHeight="1">
      <c r="A100" s="3055" t="s">
        <v>92</v>
      </c>
      <c r="B100" s="3056"/>
      <c r="C100" s="3056"/>
      <c r="D100" s="1615"/>
      <c r="E100" s="1615"/>
      <c r="F100" s="1713"/>
      <c r="G100" s="1615"/>
      <c r="H100" s="1713"/>
      <c r="I100" s="293">
        <f>SUM(I85:I99)</f>
        <v>0.999</v>
      </c>
      <c r="J100" s="1615"/>
      <c r="K100" s="1615"/>
      <c r="L100" s="1615"/>
      <c r="M100" s="1615"/>
      <c r="N100" s="1615"/>
      <c r="O100" s="1615"/>
      <c r="P100" s="1615"/>
      <c r="Q100" s="1615"/>
      <c r="R100" s="1615"/>
      <c r="S100" s="1615"/>
      <c r="T100" s="1615"/>
      <c r="U100" s="1615"/>
      <c r="V100" s="1615"/>
      <c r="W100" s="1615"/>
      <c r="X100" s="1615"/>
      <c r="Y100" s="283"/>
      <c r="Z100" s="284">
        <f>SUM(Z85:Z99)</f>
        <v>0</v>
      </c>
      <c r="AA100" s="284"/>
      <c r="AB100" s="284">
        <f>SUM(AB85:AB99)</f>
        <v>0</v>
      </c>
      <c r="AC100" s="301"/>
      <c r="AD100" s="298"/>
      <c r="AE100" s="285"/>
      <c r="AF100" s="285"/>
      <c r="AG100" s="285"/>
      <c r="AH100" s="285"/>
      <c r="AI100" s="285"/>
      <c r="AJ100" s="285"/>
      <c r="AK100" s="285"/>
      <c r="AL100" s="285"/>
      <c r="AM100" s="285"/>
      <c r="AN100" s="285"/>
      <c r="AO100" s="285"/>
      <c r="AP100" s="1618"/>
      <c r="AQ100" s="2279">
        <v>1</v>
      </c>
      <c r="AR100" s="2289">
        <f>AVERAGE(AR16:AR99)</f>
        <v>0.48132245532245527</v>
      </c>
    </row>
    <row r="101" spans="1:44" ht="24" customHeight="1" thickBot="1">
      <c r="A101" s="3075" t="s">
        <v>102</v>
      </c>
      <c r="B101" s="3076"/>
      <c r="C101" s="3076"/>
      <c r="D101" s="1631"/>
      <c r="E101" s="1632"/>
      <c r="F101" s="1715"/>
      <c r="G101" s="1632"/>
      <c r="H101" s="1632"/>
      <c r="I101" s="303">
        <f>(I100+I84+I75+I44)/4</f>
        <v>0.9995</v>
      </c>
      <c r="J101" s="1631"/>
      <c r="K101" s="1631"/>
      <c r="L101" s="1631"/>
      <c r="M101" s="1631"/>
      <c r="N101" s="1631"/>
      <c r="O101" s="1631"/>
      <c r="P101" s="1631"/>
      <c r="Q101" s="1631"/>
      <c r="R101" s="1631"/>
      <c r="S101" s="1631"/>
      <c r="T101" s="1631"/>
      <c r="U101" s="1631"/>
      <c r="V101" s="1631"/>
      <c r="W101" s="1631"/>
      <c r="X101" s="1631"/>
      <c r="Y101" s="1633"/>
      <c r="Z101" s="305">
        <f>SUM(Z84,Z75,Z44)</f>
        <v>641750000</v>
      </c>
      <c r="AA101" s="305">
        <f>+AA58+AA16</f>
        <v>292507138</v>
      </c>
      <c r="AB101" s="305">
        <f>SUM(AB44,AB75,AB84,,AB100)</f>
        <v>0</v>
      </c>
      <c r="AC101" s="1634"/>
      <c r="AD101" s="300"/>
      <c r="AE101" s="287"/>
      <c r="AF101" s="287"/>
      <c r="AG101" s="287"/>
      <c r="AH101" s="287"/>
      <c r="AI101" s="287"/>
      <c r="AJ101" s="287"/>
      <c r="AK101" s="287"/>
      <c r="AL101" s="287"/>
      <c r="AM101" s="287"/>
      <c r="AN101" s="287"/>
      <c r="AO101" s="287"/>
      <c r="AP101" s="1619"/>
      <c r="AQ101" s="2280">
        <f>AVERAGE(AQ100)</f>
        <v>1</v>
      </c>
      <c r="AR101" s="2290"/>
    </row>
    <row r="102" spans="1:44" ht="28.5" thickBot="1">
      <c r="A102" s="3079" t="s">
        <v>316</v>
      </c>
      <c r="B102" s="3080"/>
      <c r="C102" s="3080"/>
      <c r="D102" s="307"/>
      <c r="E102" s="307"/>
      <c r="F102" s="308"/>
      <c r="G102" s="307"/>
      <c r="H102" s="307"/>
      <c r="I102" s="309"/>
      <c r="J102" s="307"/>
      <c r="K102" s="310"/>
      <c r="L102" s="310"/>
      <c r="M102" s="307"/>
      <c r="N102" s="307"/>
      <c r="O102" s="307"/>
      <c r="P102" s="307"/>
      <c r="Q102" s="307"/>
      <c r="R102" s="307"/>
      <c r="S102" s="307"/>
      <c r="T102" s="307"/>
      <c r="U102" s="307"/>
      <c r="V102" s="307"/>
      <c r="W102" s="307"/>
      <c r="X102" s="307"/>
      <c r="Y102" s="311"/>
      <c r="Z102" s="312">
        <f>SUM(Z24,Z101)</f>
        <v>1341750000</v>
      </c>
      <c r="AA102" s="312">
        <f>+AA101</f>
        <v>292507138</v>
      </c>
      <c r="AB102" s="312">
        <f>SUM(AB24,AB101)</f>
        <v>137939416.52</v>
      </c>
      <c r="AC102" s="313"/>
      <c r="AD102" s="313"/>
      <c r="AE102" s="313"/>
      <c r="AF102" s="313"/>
      <c r="AG102" s="313"/>
      <c r="AH102" s="313"/>
      <c r="AI102" s="313"/>
      <c r="AJ102" s="313"/>
      <c r="AK102" s="313"/>
      <c r="AL102" s="313"/>
      <c r="AM102" s="313"/>
      <c r="AN102" s="313"/>
      <c r="AO102" s="313"/>
      <c r="AP102" s="313"/>
      <c r="AQ102" s="2281">
        <f>AVERAGE(AQ101)</f>
        <v>1</v>
      </c>
      <c r="AR102" s="2291">
        <f>AVERAGE(AR100)</f>
        <v>0.48132245532245527</v>
      </c>
    </row>
  </sheetData>
  <sheetProtection/>
  <autoFilter ref="A15:AQ24"/>
  <mergeCells count="77">
    <mergeCell ref="C94:C99"/>
    <mergeCell ref="A102:C102"/>
    <mergeCell ref="A75:C75"/>
    <mergeCell ref="A76:A83"/>
    <mergeCell ref="B76:B83"/>
    <mergeCell ref="C76:C83"/>
    <mergeCell ref="A84:C84"/>
    <mergeCell ref="A85:A99"/>
    <mergeCell ref="B85:B99"/>
    <mergeCell ref="C85:C89"/>
    <mergeCell ref="C90:C93"/>
    <mergeCell ref="O63:P63"/>
    <mergeCell ref="Q63:R63"/>
    <mergeCell ref="S63:T63"/>
    <mergeCell ref="O59:P59"/>
    <mergeCell ref="Q59:R59"/>
    <mergeCell ref="S59:T59"/>
    <mergeCell ref="U59:V59"/>
    <mergeCell ref="W59:X59"/>
    <mergeCell ref="A100:C100"/>
    <mergeCell ref="A101:C101"/>
    <mergeCell ref="AA58:AA74"/>
    <mergeCell ref="M59:N59"/>
    <mergeCell ref="U63:V63"/>
    <mergeCell ref="W63:X63"/>
    <mergeCell ref="S62:T62"/>
    <mergeCell ref="M63:N63"/>
    <mergeCell ref="A44:C44"/>
    <mergeCell ref="A45:A74"/>
    <mergeCell ref="B45:B74"/>
    <mergeCell ref="C45:C52"/>
    <mergeCell ref="C53:C56"/>
    <mergeCell ref="C58:C74"/>
    <mergeCell ref="A29:A43"/>
    <mergeCell ref="B29:B43"/>
    <mergeCell ref="C29:C38"/>
    <mergeCell ref="C39:C40"/>
    <mergeCell ref="C41:C43"/>
    <mergeCell ref="A23:C23"/>
    <mergeCell ref="A24:C24"/>
    <mergeCell ref="A25:AC25"/>
    <mergeCell ref="A26:C26"/>
    <mergeCell ref="E26:AC26"/>
    <mergeCell ref="U16:V16"/>
    <mergeCell ref="AA16:AA22"/>
    <mergeCell ref="M17:N17"/>
    <mergeCell ref="O17:P17"/>
    <mergeCell ref="Q17:R17"/>
    <mergeCell ref="S17:T17"/>
    <mergeCell ref="U17:V17"/>
    <mergeCell ref="W17:X17"/>
    <mergeCell ref="Q16:R16"/>
    <mergeCell ref="A16:A22"/>
    <mergeCell ref="B16:B22"/>
    <mergeCell ref="C16:C22"/>
    <mergeCell ref="M16:N16"/>
    <mergeCell ref="O16:P16"/>
    <mergeCell ref="S16:T16"/>
    <mergeCell ref="A11:C11"/>
    <mergeCell ref="E11:AC11"/>
    <mergeCell ref="AD11:AP11"/>
    <mergeCell ref="A13:C13"/>
    <mergeCell ref="E13:AC13"/>
    <mergeCell ref="AD13:AP13"/>
    <mergeCell ref="A5:AC5"/>
    <mergeCell ref="AD5:AP9"/>
    <mergeCell ref="A6:AC6"/>
    <mergeCell ref="A7:AC7"/>
    <mergeCell ref="A8:AC8"/>
    <mergeCell ref="A9:AC9"/>
    <mergeCell ref="AO1:AP4"/>
    <mergeCell ref="D3:Z4"/>
    <mergeCell ref="A1:C4"/>
    <mergeCell ref="D1:Z2"/>
    <mergeCell ref="AB1:AB4"/>
    <mergeCell ref="AC1:AC4"/>
    <mergeCell ref="AL1:AN4"/>
  </mergeCells>
  <printOptions/>
  <pageMargins left="0.7" right="0.7" top="0.75" bottom="0.75" header="0.3" footer="0.3"/>
  <pageSetup horizontalDpi="600" verticalDpi="600" orientation="landscape" scale="23" r:id="rId4"/>
  <rowBreaks count="2" manualBreakCount="2">
    <brk id="44" max="48" man="1"/>
    <brk id="75" max="48" man="1"/>
  </rowBreaks>
  <drawing r:id="rId3"/>
  <legacyDrawing r:id="rId2"/>
</worksheet>
</file>

<file path=xl/worksheets/sheet14.xml><?xml version="1.0" encoding="utf-8"?>
<worksheet xmlns="http://schemas.openxmlformats.org/spreadsheetml/2006/main" xmlns:r="http://schemas.openxmlformats.org/officeDocument/2006/relationships">
  <sheetPr>
    <tabColor theme="5" tint="-0.4999699890613556"/>
  </sheetPr>
  <dimension ref="A1:AR51"/>
  <sheetViews>
    <sheetView tabSelected="1" view="pageBreakPreview" zoomScale="55" zoomScaleNormal="70" zoomScaleSheetLayoutView="55" zoomScalePageLayoutView="0" workbookViewId="0" topLeftCell="A1">
      <pane xSplit="4" ySplit="9" topLeftCell="E20" activePane="bottomRight" state="frozen"/>
      <selection pane="topLeft" activeCell="A1" sqref="A1"/>
      <selection pane="topRight" activeCell="E1" sqref="E1"/>
      <selection pane="bottomLeft" activeCell="A10" sqref="A10"/>
      <selection pane="bottomRight" activeCell="G40" sqref="G40"/>
    </sheetView>
  </sheetViews>
  <sheetFormatPr defaultColWidth="11.421875" defaultRowHeight="15"/>
  <cols>
    <col min="1" max="1" width="5.7109375" style="70" customWidth="1"/>
    <col min="2" max="2" width="19.7109375" style="396" customWidth="1"/>
    <col min="3" max="3" width="35.140625" style="22" customWidth="1"/>
    <col min="4" max="4" width="50.00390625" style="22" customWidth="1"/>
    <col min="5" max="5" width="16.7109375" style="70" customWidth="1"/>
    <col min="6" max="6" width="11.421875" style="70" customWidth="1"/>
    <col min="7" max="7" width="17.140625" style="70" customWidth="1"/>
    <col min="8" max="8" width="15.00390625" style="70" customWidth="1"/>
    <col min="9" max="9" width="14.8515625" style="70" customWidth="1"/>
    <col min="10" max="10" width="23.140625" style="70" customWidth="1"/>
    <col min="11" max="12" width="11.421875" style="70" customWidth="1"/>
    <col min="13" max="13" width="8.421875" style="70" bestFit="1" customWidth="1"/>
    <col min="14" max="24" width="6.28125" style="70" bestFit="1" customWidth="1"/>
    <col min="25" max="25" width="6.57421875" style="70" bestFit="1" customWidth="1"/>
    <col min="26" max="26" width="16.28125" style="70" hidden="1" customWidth="1"/>
    <col min="27" max="27" width="22.57421875" style="70" customWidth="1"/>
    <col min="28" max="28" width="28.57421875" style="70" customWidth="1"/>
    <col min="29" max="40" width="0" style="70" hidden="1" customWidth="1"/>
    <col min="41" max="41" width="2.57421875" style="70" hidden="1" customWidth="1"/>
    <col min="42" max="42" width="22.421875" style="1601" customWidth="1"/>
    <col min="43" max="43" width="21.8515625" style="0" customWidth="1"/>
    <col min="44" max="44" width="21.8515625" style="1709" hidden="1" customWidth="1"/>
    <col min="45" max="45" width="21.8515625" style="0" customWidth="1"/>
  </cols>
  <sheetData>
    <row r="1" spans="1:42" ht="15" customHeight="1">
      <c r="A1" s="3125"/>
      <c r="B1" s="3126"/>
      <c r="C1" s="3127"/>
      <c r="D1" s="2320" t="s">
        <v>0</v>
      </c>
      <c r="E1" s="2315"/>
      <c r="F1" s="2315"/>
      <c r="G1" s="2315"/>
      <c r="H1" s="2315"/>
      <c r="I1" s="2315"/>
      <c r="J1" s="2315"/>
      <c r="K1" s="2315"/>
      <c r="L1" s="2315"/>
      <c r="M1" s="2315"/>
      <c r="N1" s="2315"/>
      <c r="O1" s="2315"/>
      <c r="P1" s="2315"/>
      <c r="Q1" s="2315"/>
      <c r="R1" s="2315"/>
      <c r="S1" s="2315"/>
      <c r="T1" s="2315"/>
      <c r="U1" s="2315"/>
      <c r="V1" s="2315"/>
      <c r="W1" s="2315"/>
      <c r="X1" s="2315"/>
      <c r="Y1" s="2315"/>
      <c r="Z1" s="2315"/>
      <c r="AA1" s="2315"/>
      <c r="AB1" s="2315"/>
      <c r="AC1" s="2315"/>
      <c r="AD1" s="2315"/>
      <c r="AE1" s="2315"/>
      <c r="AF1" s="2315"/>
      <c r="AG1" s="2315"/>
      <c r="AH1" s="2315"/>
      <c r="AI1" s="2315"/>
      <c r="AJ1" s="2316"/>
      <c r="AK1" s="3131" t="s">
        <v>1</v>
      </c>
      <c r="AL1" s="2845"/>
      <c r="AM1" s="2847"/>
      <c r="AN1" s="3136" t="s">
        <v>2</v>
      </c>
      <c r="AO1" s="2847"/>
      <c r="AP1" s="1591"/>
    </row>
    <row r="2" spans="1:42" ht="15.75" thickBot="1">
      <c r="A2" s="3128"/>
      <c r="B2" s="3129"/>
      <c r="C2" s="3130"/>
      <c r="D2" s="2321"/>
      <c r="E2" s="2322"/>
      <c r="F2" s="2322"/>
      <c r="G2" s="2322"/>
      <c r="H2" s="2322"/>
      <c r="I2" s="2322"/>
      <c r="J2" s="2322"/>
      <c r="K2" s="2322"/>
      <c r="L2" s="2322"/>
      <c r="M2" s="2322"/>
      <c r="N2" s="2322"/>
      <c r="O2" s="2322"/>
      <c r="P2" s="2322"/>
      <c r="Q2" s="2322"/>
      <c r="R2" s="2322"/>
      <c r="S2" s="2322"/>
      <c r="T2" s="2322"/>
      <c r="U2" s="2322"/>
      <c r="V2" s="2322"/>
      <c r="W2" s="2322"/>
      <c r="X2" s="2322"/>
      <c r="Y2" s="2322"/>
      <c r="Z2" s="2322"/>
      <c r="AA2" s="2322"/>
      <c r="AB2" s="2322"/>
      <c r="AC2" s="2322"/>
      <c r="AD2" s="2322"/>
      <c r="AE2" s="2322"/>
      <c r="AF2" s="2322"/>
      <c r="AG2" s="2322"/>
      <c r="AH2" s="2322"/>
      <c r="AI2" s="2322"/>
      <c r="AJ2" s="2323"/>
      <c r="AK2" s="3132"/>
      <c r="AL2" s="2846"/>
      <c r="AM2" s="2848"/>
      <c r="AN2" s="3132"/>
      <c r="AO2" s="2848"/>
      <c r="AP2" s="1591"/>
    </row>
    <row r="3" spans="1:42" ht="15">
      <c r="A3" s="3128"/>
      <c r="B3" s="3129"/>
      <c r="C3" s="3130"/>
      <c r="D3" s="2320" t="s">
        <v>3</v>
      </c>
      <c r="E3" s="2315"/>
      <c r="F3" s="2315"/>
      <c r="G3" s="2315"/>
      <c r="H3" s="2315"/>
      <c r="I3" s="2315"/>
      <c r="J3" s="2315"/>
      <c r="K3" s="2315"/>
      <c r="L3" s="2315"/>
      <c r="M3" s="2315"/>
      <c r="N3" s="2315"/>
      <c r="O3" s="2315"/>
      <c r="P3" s="2315"/>
      <c r="Q3" s="2315"/>
      <c r="R3" s="2315"/>
      <c r="S3" s="2315"/>
      <c r="T3" s="2315"/>
      <c r="U3" s="2315"/>
      <c r="V3" s="2315"/>
      <c r="W3" s="2315"/>
      <c r="X3" s="2315"/>
      <c r="Y3" s="2315"/>
      <c r="Z3" s="2315"/>
      <c r="AA3" s="2315"/>
      <c r="AB3" s="2315"/>
      <c r="AC3" s="2315"/>
      <c r="AD3" s="2315"/>
      <c r="AE3" s="2315"/>
      <c r="AF3" s="2315"/>
      <c r="AG3" s="2315"/>
      <c r="AH3" s="2315"/>
      <c r="AI3" s="2315"/>
      <c r="AJ3" s="2316"/>
      <c r="AK3" s="3132"/>
      <c r="AL3" s="2846"/>
      <c r="AM3" s="2848"/>
      <c r="AN3" s="3132"/>
      <c r="AO3" s="2848"/>
      <c r="AP3" s="1591"/>
    </row>
    <row r="4" spans="1:42" ht="15.75" thickBot="1">
      <c r="A4" s="3128"/>
      <c r="B4" s="3129"/>
      <c r="C4" s="3130"/>
      <c r="D4" s="2321"/>
      <c r="E4" s="2322"/>
      <c r="F4" s="2322"/>
      <c r="G4" s="2322"/>
      <c r="H4" s="2322"/>
      <c r="I4" s="2322"/>
      <c r="J4" s="2322"/>
      <c r="K4" s="2322"/>
      <c r="L4" s="2322"/>
      <c r="M4" s="2322"/>
      <c r="N4" s="2322"/>
      <c r="O4" s="2322"/>
      <c r="P4" s="2322"/>
      <c r="Q4" s="2322"/>
      <c r="R4" s="2322"/>
      <c r="S4" s="2322"/>
      <c r="T4" s="2322"/>
      <c r="U4" s="2322"/>
      <c r="V4" s="2322"/>
      <c r="W4" s="2322"/>
      <c r="X4" s="2322"/>
      <c r="Y4" s="2322"/>
      <c r="Z4" s="2322"/>
      <c r="AA4" s="2322"/>
      <c r="AB4" s="2322"/>
      <c r="AC4" s="2322"/>
      <c r="AD4" s="2322"/>
      <c r="AE4" s="2322"/>
      <c r="AF4" s="2322"/>
      <c r="AG4" s="2322"/>
      <c r="AH4" s="2322"/>
      <c r="AI4" s="2322"/>
      <c r="AJ4" s="2323"/>
      <c r="AK4" s="3133"/>
      <c r="AL4" s="3134"/>
      <c r="AM4" s="3135"/>
      <c r="AN4" s="3133"/>
      <c r="AO4" s="3135"/>
      <c r="AP4" s="1591"/>
    </row>
    <row r="5" spans="1:42" ht="15" customHeight="1">
      <c r="A5" s="3140" t="s">
        <v>4</v>
      </c>
      <c r="B5" s="3141"/>
      <c r="C5" s="3141"/>
      <c r="D5" s="3142"/>
      <c r="E5" s="3142"/>
      <c r="F5" s="3142"/>
      <c r="G5" s="3142"/>
      <c r="H5" s="3142"/>
      <c r="I5" s="3142"/>
      <c r="J5" s="3142"/>
      <c r="K5" s="3142"/>
      <c r="L5" s="3142"/>
      <c r="M5" s="3142"/>
      <c r="N5" s="3142"/>
      <c r="O5" s="3142"/>
      <c r="P5" s="3142"/>
      <c r="Q5" s="3142"/>
      <c r="R5" s="3142"/>
      <c r="S5" s="3142"/>
      <c r="T5" s="3142"/>
      <c r="U5" s="3142"/>
      <c r="V5" s="3142"/>
      <c r="W5" s="3142"/>
      <c r="X5" s="3142"/>
      <c r="Y5" s="3142"/>
      <c r="Z5" s="3142"/>
      <c r="AA5" s="3142"/>
      <c r="AB5" s="3142"/>
      <c r="AC5" s="3143" t="s">
        <v>5</v>
      </c>
      <c r="AD5" s="3143"/>
      <c r="AE5" s="3143"/>
      <c r="AF5" s="3143"/>
      <c r="AG5" s="3143"/>
      <c r="AH5" s="3143"/>
      <c r="AI5" s="3143"/>
      <c r="AJ5" s="3143"/>
      <c r="AK5" s="3143"/>
      <c r="AL5" s="3143"/>
      <c r="AM5" s="3143"/>
      <c r="AN5" s="3143"/>
      <c r="AO5" s="3144"/>
      <c r="AP5" s="1592"/>
    </row>
    <row r="6" spans="1:42" ht="15" customHeight="1">
      <c r="A6" s="3140" t="s">
        <v>6</v>
      </c>
      <c r="B6" s="3141"/>
      <c r="C6" s="3141"/>
      <c r="D6" s="3141"/>
      <c r="E6" s="3141"/>
      <c r="F6" s="3141"/>
      <c r="G6" s="3141"/>
      <c r="H6" s="3141"/>
      <c r="I6" s="3141"/>
      <c r="J6" s="3141"/>
      <c r="K6" s="3141"/>
      <c r="L6" s="3141"/>
      <c r="M6" s="3141"/>
      <c r="N6" s="3141"/>
      <c r="O6" s="3141"/>
      <c r="P6" s="3141"/>
      <c r="Q6" s="3141"/>
      <c r="R6" s="3141"/>
      <c r="S6" s="3141"/>
      <c r="T6" s="3141"/>
      <c r="U6" s="3141"/>
      <c r="V6" s="3141"/>
      <c r="W6" s="3141"/>
      <c r="X6" s="3141"/>
      <c r="Y6" s="3141"/>
      <c r="Z6" s="3141"/>
      <c r="AA6" s="3141"/>
      <c r="AB6" s="3141"/>
      <c r="AC6" s="3145"/>
      <c r="AD6" s="3145"/>
      <c r="AE6" s="3145"/>
      <c r="AF6" s="3145"/>
      <c r="AG6" s="3145"/>
      <c r="AH6" s="3145"/>
      <c r="AI6" s="3145"/>
      <c r="AJ6" s="3145"/>
      <c r="AK6" s="3145"/>
      <c r="AL6" s="3145"/>
      <c r="AM6" s="3145"/>
      <c r="AN6" s="3145"/>
      <c r="AO6" s="3146"/>
      <c r="AP6" s="1592"/>
    </row>
    <row r="7" spans="1:42" ht="15">
      <c r="A7" s="3140"/>
      <c r="B7" s="3141"/>
      <c r="C7" s="3141"/>
      <c r="D7" s="3141"/>
      <c r="E7" s="3141"/>
      <c r="F7" s="3141"/>
      <c r="G7" s="3141"/>
      <c r="H7" s="3141"/>
      <c r="I7" s="3141"/>
      <c r="J7" s="3141"/>
      <c r="K7" s="3141"/>
      <c r="L7" s="3141"/>
      <c r="M7" s="3141"/>
      <c r="N7" s="3141"/>
      <c r="O7" s="3141"/>
      <c r="P7" s="3141"/>
      <c r="Q7" s="3141"/>
      <c r="R7" s="3141"/>
      <c r="S7" s="3141"/>
      <c r="T7" s="3141"/>
      <c r="U7" s="3141"/>
      <c r="V7" s="3141"/>
      <c r="W7" s="3141"/>
      <c r="X7" s="3141"/>
      <c r="Y7" s="3141"/>
      <c r="Z7" s="3141"/>
      <c r="AA7" s="3141"/>
      <c r="AB7" s="3141"/>
      <c r="AC7" s="3145"/>
      <c r="AD7" s="3145"/>
      <c r="AE7" s="3145"/>
      <c r="AF7" s="3145"/>
      <c r="AG7" s="3145"/>
      <c r="AH7" s="3145"/>
      <c r="AI7" s="3145"/>
      <c r="AJ7" s="3145"/>
      <c r="AK7" s="3145"/>
      <c r="AL7" s="3145"/>
      <c r="AM7" s="3145"/>
      <c r="AN7" s="3145"/>
      <c r="AO7" s="3146"/>
      <c r="AP7" s="1592"/>
    </row>
    <row r="8" spans="1:42" ht="15" customHeight="1">
      <c r="A8" s="3140" t="s">
        <v>7</v>
      </c>
      <c r="B8" s="3141"/>
      <c r="C8" s="3141"/>
      <c r="D8" s="3141"/>
      <c r="E8" s="3141"/>
      <c r="F8" s="3141"/>
      <c r="G8" s="3141"/>
      <c r="H8" s="3141"/>
      <c r="I8" s="3141"/>
      <c r="J8" s="3141"/>
      <c r="K8" s="3141"/>
      <c r="L8" s="3141"/>
      <c r="M8" s="3141"/>
      <c r="N8" s="3141"/>
      <c r="O8" s="3141"/>
      <c r="P8" s="3141"/>
      <c r="Q8" s="3141"/>
      <c r="R8" s="3141"/>
      <c r="S8" s="3141"/>
      <c r="T8" s="3141"/>
      <c r="U8" s="3141"/>
      <c r="V8" s="3141"/>
      <c r="W8" s="3141"/>
      <c r="X8" s="3141"/>
      <c r="Y8" s="3141"/>
      <c r="Z8" s="3141"/>
      <c r="AA8" s="3141"/>
      <c r="AB8" s="3141"/>
      <c r="AC8" s="3145"/>
      <c r="AD8" s="3145"/>
      <c r="AE8" s="3145"/>
      <c r="AF8" s="3145"/>
      <c r="AG8" s="3145"/>
      <c r="AH8" s="3145"/>
      <c r="AI8" s="3145"/>
      <c r="AJ8" s="3145"/>
      <c r="AK8" s="3145"/>
      <c r="AL8" s="3145"/>
      <c r="AM8" s="3145"/>
      <c r="AN8" s="3145"/>
      <c r="AO8" s="3146"/>
      <c r="AP8" s="1592"/>
    </row>
    <row r="9" spans="1:42" ht="15" customHeight="1">
      <c r="A9" s="3140" t="s">
        <v>1646</v>
      </c>
      <c r="B9" s="3141"/>
      <c r="C9" s="3141"/>
      <c r="D9" s="3141"/>
      <c r="E9" s="3141"/>
      <c r="F9" s="3141"/>
      <c r="G9" s="3141"/>
      <c r="H9" s="3141"/>
      <c r="I9" s="3141"/>
      <c r="J9" s="3141"/>
      <c r="K9" s="3141"/>
      <c r="L9" s="3141"/>
      <c r="M9" s="3141"/>
      <c r="N9" s="3141"/>
      <c r="O9" s="3141"/>
      <c r="P9" s="3141"/>
      <c r="Q9" s="3141"/>
      <c r="R9" s="3141"/>
      <c r="S9" s="3141"/>
      <c r="T9" s="3141"/>
      <c r="U9" s="3141"/>
      <c r="V9" s="3141"/>
      <c r="W9" s="3141"/>
      <c r="X9" s="3141"/>
      <c r="Y9" s="3141"/>
      <c r="Z9" s="3141"/>
      <c r="AA9" s="3141"/>
      <c r="AB9" s="3141"/>
      <c r="AC9" s="3145"/>
      <c r="AD9" s="3145"/>
      <c r="AE9" s="3145"/>
      <c r="AF9" s="3145"/>
      <c r="AG9" s="3145"/>
      <c r="AH9" s="3145"/>
      <c r="AI9" s="3145"/>
      <c r="AJ9" s="3145"/>
      <c r="AK9" s="3145"/>
      <c r="AL9" s="3145"/>
      <c r="AM9" s="3145"/>
      <c r="AN9" s="3145"/>
      <c r="AO9" s="3146"/>
      <c r="AP9" s="1592"/>
    </row>
    <row r="10" spans="1:42" ht="3" customHeight="1">
      <c r="A10" s="314"/>
      <c r="B10" s="315"/>
      <c r="C10" s="316"/>
      <c r="D10" s="316"/>
      <c r="E10" s="316"/>
      <c r="F10" s="317"/>
      <c r="G10" s="316"/>
      <c r="H10" s="316"/>
      <c r="I10" s="318"/>
      <c r="J10" s="316"/>
      <c r="K10" s="319"/>
      <c r="L10" s="319"/>
      <c r="M10" s="316"/>
      <c r="N10" s="316"/>
      <c r="O10" s="316"/>
      <c r="P10" s="316"/>
      <c r="Q10" s="316"/>
      <c r="R10" s="316"/>
      <c r="S10" s="316"/>
      <c r="T10" s="316"/>
      <c r="U10" s="316"/>
      <c r="V10" s="316"/>
      <c r="W10" s="316"/>
      <c r="X10" s="316"/>
      <c r="Y10" s="316"/>
      <c r="Z10" s="320"/>
      <c r="AA10" s="320"/>
      <c r="AB10" s="316"/>
      <c r="AC10" s="316"/>
      <c r="AD10" s="316"/>
      <c r="AE10" s="316"/>
      <c r="AF10" s="316"/>
      <c r="AG10" s="316"/>
      <c r="AH10" s="316"/>
      <c r="AI10" s="316"/>
      <c r="AJ10" s="316"/>
      <c r="AK10" s="316"/>
      <c r="AL10" s="316"/>
      <c r="AM10" s="316"/>
      <c r="AN10" s="316"/>
      <c r="AO10" s="321"/>
      <c r="AP10" s="1593"/>
    </row>
    <row r="11" spans="1:44" s="838" customFormat="1" ht="27" customHeight="1">
      <c r="A11" s="3121" t="s">
        <v>8</v>
      </c>
      <c r="B11" s="3122"/>
      <c r="C11" s="3122"/>
      <c r="D11" s="3122"/>
      <c r="E11" s="2861" t="s">
        <v>1359</v>
      </c>
      <c r="F11" s="2861"/>
      <c r="G11" s="2861"/>
      <c r="H11" s="2861"/>
      <c r="I11" s="2861"/>
      <c r="J11" s="2861"/>
      <c r="K11" s="2861"/>
      <c r="L11" s="2861"/>
      <c r="M11" s="2861"/>
      <c r="N11" s="2861"/>
      <c r="O11" s="2861"/>
      <c r="P11" s="2861"/>
      <c r="Q11" s="2861"/>
      <c r="R11" s="2861"/>
      <c r="S11" s="2861"/>
      <c r="T11" s="2861"/>
      <c r="U11" s="2861"/>
      <c r="V11" s="2861"/>
      <c r="W11" s="2861"/>
      <c r="X11" s="2861"/>
      <c r="Y11" s="2861"/>
      <c r="Z11" s="2861"/>
      <c r="AA11" s="2861"/>
      <c r="AB11" s="2861"/>
      <c r="AC11" s="2861"/>
      <c r="AD11" s="2861"/>
      <c r="AE11" s="2861"/>
      <c r="AF11" s="2861"/>
      <c r="AG11" s="2861"/>
      <c r="AH11" s="2861"/>
      <c r="AI11" s="2861"/>
      <c r="AJ11" s="2861"/>
      <c r="AK11" s="2861"/>
      <c r="AL11" s="2861"/>
      <c r="AM11" s="2861"/>
      <c r="AN11" s="2861"/>
      <c r="AO11" s="2862"/>
      <c r="AP11" s="1594"/>
      <c r="AR11" s="1709"/>
    </row>
    <row r="12" spans="1:44" s="509" customFormat="1" ht="5.25" customHeight="1">
      <c r="A12" s="505"/>
      <c r="B12" s="506"/>
      <c r="C12" s="506"/>
      <c r="D12" s="506"/>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507"/>
      <c r="AF12" s="507"/>
      <c r="AG12" s="507"/>
      <c r="AH12" s="507"/>
      <c r="AI12" s="507"/>
      <c r="AJ12" s="507"/>
      <c r="AK12" s="507"/>
      <c r="AL12" s="507"/>
      <c r="AM12" s="507"/>
      <c r="AN12" s="507"/>
      <c r="AO12" s="508"/>
      <c r="AP12" s="1603"/>
      <c r="AR12" s="1736"/>
    </row>
    <row r="13" spans="1:42" ht="15" customHeight="1">
      <c r="A13" s="3123" t="s">
        <v>10</v>
      </c>
      <c r="B13" s="3124"/>
      <c r="C13" s="3124"/>
      <c r="D13" s="3124"/>
      <c r="E13" s="2869" t="s">
        <v>11</v>
      </c>
      <c r="F13" s="2869"/>
      <c r="G13" s="2869"/>
      <c r="H13" s="2869"/>
      <c r="I13" s="2869"/>
      <c r="J13" s="2869"/>
      <c r="K13" s="2869"/>
      <c r="L13" s="2869"/>
      <c r="M13" s="2869"/>
      <c r="N13" s="2869"/>
      <c r="O13" s="2869"/>
      <c r="P13" s="2869"/>
      <c r="Q13" s="2869"/>
      <c r="R13" s="2869"/>
      <c r="S13" s="2869"/>
      <c r="T13" s="2869"/>
      <c r="U13" s="2869"/>
      <c r="V13" s="2869"/>
      <c r="W13" s="2869"/>
      <c r="X13" s="2869"/>
      <c r="Y13" s="2869"/>
      <c r="Z13" s="2869"/>
      <c r="AA13" s="2869"/>
      <c r="AB13" s="2869"/>
      <c r="AC13" s="2869"/>
      <c r="AD13" s="2869"/>
      <c r="AE13" s="2869"/>
      <c r="AF13" s="2869"/>
      <c r="AG13" s="2869"/>
      <c r="AH13" s="2869"/>
      <c r="AI13" s="2869"/>
      <c r="AJ13" s="2869"/>
      <c r="AK13" s="2869"/>
      <c r="AL13" s="2869"/>
      <c r="AM13" s="2869"/>
      <c r="AN13" s="2869"/>
      <c r="AO13" s="2870"/>
      <c r="AP13" s="1595"/>
    </row>
    <row r="14" spans="1:44" s="509" customFormat="1" ht="4.5" customHeight="1" thickBot="1">
      <c r="A14" s="505"/>
      <c r="B14" s="506"/>
      <c r="C14" s="506"/>
      <c r="D14" s="506"/>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7"/>
      <c r="AK14" s="507"/>
      <c r="AL14" s="507"/>
      <c r="AM14" s="507"/>
      <c r="AN14" s="507"/>
      <c r="AO14" s="508"/>
      <c r="AP14" s="1603"/>
      <c r="AR14" s="1736"/>
    </row>
    <row r="15" spans="1:44" ht="57" customHeight="1">
      <c r="A15" s="322" t="s">
        <v>12</v>
      </c>
      <c r="B15" s="323" t="s">
        <v>13</v>
      </c>
      <c r="C15" s="323" t="s">
        <v>14</v>
      </c>
      <c r="D15" s="323" t="s">
        <v>129</v>
      </c>
      <c r="E15" s="323" t="s">
        <v>16</v>
      </c>
      <c r="F15" s="323" t="s">
        <v>17</v>
      </c>
      <c r="G15" s="323" t="s">
        <v>18</v>
      </c>
      <c r="H15" s="323" t="s">
        <v>19</v>
      </c>
      <c r="I15" s="323" t="s">
        <v>20</v>
      </c>
      <c r="J15" s="323" t="s">
        <v>105</v>
      </c>
      <c r="K15" s="323" t="s">
        <v>22</v>
      </c>
      <c r="L15" s="323" t="s">
        <v>23</v>
      </c>
      <c r="M15" s="324" t="s">
        <v>24</v>
      </c>
      <c r="N15" s="324" t="s">
        <v>25</v>
      </c>
      <c r="O15" s="324" t="s">
        <v>26</v>
      </c>
      <c r="P15" s="324" t="s">
        <v>27</v>
      </c>
      <c r="Q15" s="324" t="s">
        <v>28</v>
      </c>
      <c r="R15" s="324" t="s">
        <v>29</v>
      </c>
      <c r="S15" s="324" t="s">
        <v>30</v>
      </c>
      <c r="T15" s="324" t="s">
        <v>31</v>
      </c>
      <c r="U15" s="324" t="s">
        <v>32</v>
      </c>
      <c r="V15" s="324" t="s">
        <v>33</v>
      </c>
      <c r="W15" s="324" t="s">
        <v>34</v>
      </c>
      <c r="X15" s="324" t="s">
        <v>35</v>
      </c>
      <c r="Y15" s="323" t="s">
        <v>36</v>
      </c>
      <c r="Z15" s="325" t="s">
        <v>37</v>
      </c>
      <c r="AA15" s="325" t="s">
        <v>38</v>
      </c>
      <c r="AB15" s="323" t="s">
        <v>39</v>
      </c>
      <c r="AC15" s="326" t="s">
        <v>40</v>
      </c>
      <c r="AD15" s="326" t="s">
        <v>41</v>
      </c>
      <c r="AE15" s="326" t="s">
        <v>42</v>
      </c>
      <c r="AF15" s="326" t="s">
        <v>43</v>
      </c>
      <c r="AG15" s="326" t="s">
        <v>44</v>
      </c>
      <c r="AH15" s="326" t="s">
        <v>45</v>
      </c>
      <c r="AI15" s="326" t="s">
        <v>46</v>
      </c>
      <c r="AJ15" s="326" t="s">
        <v>47</v>
      </c>
      <c r="AK15" s="326" t="s">
        <v>48</v>
      </c>
      <c r="AL15" s="326" t="s">
        <v>49</v>
      </c>
      <c r="AM15" s="326" t="s">
        <v>50</v>
      </c>
      <c r="AN15" s="326" t="s">
        <v>51</v>
      </c>
      <c r="AO15" s="327" t="s">
        <v>52</v>
      </c>
      <c r="AP15" s="2256" t="s">
        <v>1788</v>
      </c>
      <c r="AQ15" s="2263" t="s">
        <v>1789</v>
      </c>
      <c r="AR15" s="1737" t="s">
        <v>1655</v>
      </c>
    </row>
    <row r="16" spans="1:44" s="509" customFormat="1" ht="9.75" customHeight="1" thickBot="1">
      <c r="A16" s="505"/>
      <c r="B16" s="506"/>
      <c r="C16" s="506"/>
      <c r="D16" s="506"/>
      <c r="E16" s="507"/>
      <c r="F16" s="507"/>
      <c r="G16" s="507"/>
      <c r="H16" s="507"/>
      <c r="I16" s="507"/>
      <c r="J16" s="507"/>
      <c r="K16" s="507"/>
      <c r="L16" s="507"/>
      <c r="M16" s="507"/>
      <c r="N16" s="507"/>
      <c r="O16" s="507"/>
      <c r="P16" s="507"/>
      <c r="Q16" s="507"/>
      <c r="R16" s="507"/>
      <c r="S16" s="507"/>
      <c r="T16" s="507"/>
      <c r="U16" s="507"/>
      <c r="V16" s="507"/>
      <c r="W16" s="507"/>
      <c r="X16" s="507"/>
      <c r="Y16" s="507"/>
      <c r="Z16" s="507"/>
      <c r="AA16" s="507"/>
      <c r="AB16" s="507"/>
      <c r="AC16" s="507"/>
      <c r="AD16" s="507"/>
      <c r="AE16" s="507"/>
      <c r="AF16" s="507"/>
      <c r="AG16" s="507"/>
      <c r="AH16" s="507"/>
      <c r="AI16" s="507"/>
      <c r="AJ16" s="507"/>
      <c r="AK16" s="507"/>
      <c r="AL16" s="507"/>
      <c r="AM16" s="507"/>
      <c r="AN16" s="507"/>
      <c r="AO16" s="508"/>
      <c r="AP16" s="1603"/>
      <c r="AQ16" s="1603"/>
      <c r="AR16" s="1736"/>
    </row>
    <row r="17" spans="1:44" s="70" customFormat="1" ht="109.5" customHeight="1">
      <c r="A17" s="1527">
        <v>1</v>
      </c>
      <c r="B17" s="1528" t="s">
        <v>703</v>
      </c>
      <c r="C17" s="1529" t="s">
        <v>53</v>
      </c>
      <c r="D17" s="1507" t="s">
        <v>54</v>
      </c>
      <c r="E17" s="1508" t="s">
        <v>55</v>
      </c>
      <c r="F17" s="1509">
        <v>6</v>
      </c>
      <c r="G17" s="1508" t="s">
        <v>1534</v>
      </c>
      <c r="H17" s="1508" t="s">
        <v>1603</v>
      </c>
      <c r="I17" s="1510">
        <v>1</v>
      </c>
      <c r="J17" s="1511" t="s">
        <v>57</v>
      </c>
      <c r="K17" s="1512">
        <v>42767</v>
      </c>
      <c r="L17" s="1513">
        <v>43100</v>
      </c>
      <c r="M17" s="333"/>
      <c r="N17" s="1506">
        <v>1</v>
      </c>
      <c r="O17" s="1506"/>
      <c r="P17" s="1506">
        <v>1</v>
      </c>
      <c r="Q17" s="333"/>
      <c r="R17" s="1506">
        <v>1</v>
      </c>
      <c r="S17" s="1506"/>
      <c r="T17" s="1506">
        <v>1</v>
      </c>
      <c r="U17" s="334"/>
      <c r="V17" s="1506">
        <v>1</v>
      </c>
      <c r="W17" s="335"/>
      <c r="X17" s="1506">
        <v>1</v>
      </c>
      <c r="Y17" s="1514">
        <f>SUM(M17:X17)</f>
        <v>6</v>
      </c>
      <c r="Z17" s="1530">
        <v>0</v>
      </c>
      <c r="AA17" s="1531"/>
      <c r="AB17" s="1532"/>
      <c r="AC17" s="341"/>
      <c r="AD17" s="340"/>
      <c r="AE17" s="341"/>
      <c r="AF17" s="341"/>
      <c r="AG17" s="341"/>
      <c r="AH17" s="342"/>
      <c r="AI17" s="342"/>
      <c r="AJ17" s="487"/>
      <c r="AK17" s="487"/>
      <c r="AL17" s="343"/>
      <c r="AM17" s="343"/>
      <c r="AN17" s="343"/>
      <c r="AO17" s="341"/>
      <c r="AP17" s="170">
        <v>1</v>
      </c>
      <c r="AQ17" s="2292">
        <v>0.3333333333333333</v>
      </c>
      <c r="AR17" s="1716">
        <v>618</v>
      </c>
    </row>
    <row r="18" spans="1:43" ht="15" customHeight="1">
      <c r="A18" s="3111" t="s">
        <v>92</v>
      </c>
      <c r="B18" s="3111"/>
      <c r="C18" s="3111"/>
      <c r="D18" s="3111"/>
      <c r="E18" s="347"/>
      <c r="F18" s="348"/>
      <c r="G18" s="1423"/>
      <c r="H18" s="1423"/>
      <c r="I18" s="1424">
        <f>SUM(I14:I17)</f>
        <v>1</v>
      </c>
      <c r="J18" s="1424">
        <f>I18</f>
        <v>1</v>
      </c>
      <c r="K18" s="1423"/>
      <c r="L18" s="1423"/>
      <c r="M18" s="349"/>
      <c r="N18" s="349"/>
      <c r="O18" s="349"/>
      <c r="P18" s="349"/>
      <c r="Q18" s="349"/>
      <c r="R18" s="349"/>
      <c r="S18" s="349"/>
      <c r="T18" s="349"/>
      <c r="U18" s="349"/>
      <c r="V18" s="349"/>
      <c r="W18" s="349"/>
      <c r="X18" s="349"/>
      <c r="Y18" s="349"/>
      <c r="Z18" s="349"/>
      <c r="AA18" s="349"/>
      <c r="AB18" s="349"/>
      <c r="AC18" s="339"/>
      <c r="AD18" s="340"/>
      <c r="AE18" s="339"/>
      <c r="AF18" s="339"/>
      <c r="AG18" s="341"/>
      <c r="AH18" s="342"/>
      <c r="AI18" s="343"/>
      <c r="AJ18" s="344"/>
      <c r="AK18" s="343"/>
      <c r="AL18" s="343"/>
      <c r="AM18" s="343"/>
      <c r="AN18" s="343"/>
      <c r="AO18" s="345"/>
      <c r="AP18" s="2249">
        <f>AVERAGE(AP17)</f>
        <v>1</v>
      </c>
      <c r="AQ18" s="2295"/>
    </row>
    <row r="19" spans="1:43" ht="15.75" customHeight="1" thickBot="1">
      <c r="A19" s="3094" t="s">
        <v>102</v>
      </c>
      <c r="B19" s="3095"/>
      <c r="C19" s="3095"/>
      <c r="D19" s="3095"/>
      <c r="E19" s="1526"/>
      <c r="F19" s="1526"/>
      <c r="G19" s="1526"/>
      <c r="H19" s="1526"/>
      <c r="I19" s="397">
        <f>+I18</f>
        <v>1</v>
      </c>
      <c r="J19" s="1526"/>
      <c r="K19" s="1526"/>
      <c r="L19" s="1526"/>
      <c r="M19" s="1526"/>
      <c r="N19" s="1526"/>
      <c r="O19" s="1526"/>
      <c r="P19" s="1526"/>
      <c r="Q19" s="1526"/>
      <c r="R19" s="1526"/>
      <c r="S19" s="1526"/>
      <c r="T19" s="1526"/>
      <c r="U19" s="1526"/>
      <c r="V19" s="1526"/>
      <c r="W19" s="1526"/>
      <c r="X19" s="1526"/>
      <c r="Y19" s="1526"/>
      <c r="Z19" s="387"/>
      <c r="AA19" s="387"/>
      <c r="AB19" s="1526"/>
      <c r="AC19" s="388"/>
      <c r="AD19" s="389"/>
      <c r="AE19" s="390"/>
      <c r="AF19" s="391"/>
      <c r="AG19" s="392"/>
      <c r="AH19" s="388"/>
      <c r="AI19" s="389"/>
      <c r="AJ19" s="390"/>
      <c r="AK19" s="391"/>
      <c r="AL19" s="392"/>
      <c r="AM19" s="388"/>
      <c r="AN19" s="389"/>
      <c r="AO19" s="390"/>
      <c r="AP19" s="2250">
        <f>AVERAGE(AP18)</f>
        <v>1</v>
      </c>
      <c r="AQ19" s="2296"/>
    </row>
    <row r="20" spans="1:44" s="509" customFormat="1" ht="9.75" customHeight="1">
      <c r="A20" s="1533"/>
      <c r="B20" s="511"/>
      <c r="C20" s="511"/>
      <c r="D20" s="511"/>
      <c r="E20" s="512"/>
      <c r="F20" s="1425"/>
      <c r="G20" s="513"/>
      <c r="H20" s="513"/>
      <c r="I20" s="514"/>
      <c r="J20" s="514"/>
      <c r="K20" s="513"/>
      <c r="L20" s="513"/>
      <c r="M20" s="515"/>
      <c r="N20" s="515"/>
      <c r="O20" s="515"/>
      <c r="P20" s="515"/>
      <c r="Q20" s="515"/>
      <c r="R20" s="515"/>
      <c r="S20" s="515"/>
      <c r="T20" s="515"/>
      <c r="U20" s="515"/>
      <c r="V20" s="515"/>
      <c r="W20" s="515"/>
      <c r="X20" s="515"/>
      <c r="Y20" s="515"/>
      <c r="Z20" s="515"/>
      <c r="AA20" s="515"/>
      <c r="AB20" s="515"/>
      <c r="AC20" s="516"/>
      <c r="AD20" s="517"/>
      <c r="AE20" s="516"/>
      <c r="AF20" s="516"/>
      <c r="AG20" s="518"/>
      <c r="AH20" s="519"/>
      <c r="AI20" s="520"/>
      <c r="AJ20" s="521"/>
      <c r="AK20" s="520"/>
      <c r="AL20" s="520"/>
      <c r="AM20" s="520"/>
      <c r="AN20" s="520"/>
      <c r="AO20" s="522"/>
      <c r="AP20" s="2299"/>
      <c r="AQ20" s="1604"/>
      <c r="AR20" s="1736"/>
    </row>
    <row r="21" spans="1:43" ht="9.75" customHeight="1">
      <c r="A21" s="3123" t="s">
        <v>10</v>
      </c>
      <c r="B21" s="3124"/>
      <c r="C21" s="3124"/>
      <c r="D21" s="3124"/>
      <c r="E21" s="2869" t="s">
        <v>1360</v>
      </c>
      <c r="F21" s="2869"/>
      <c r="G21" s="2869"/>
      <c r="H21" s="2869"/>
      <c r="I21" s="2869"/>
      <c r="J21" s="2869"/>
      <c r="K21" s="2869"/>
      <c r="L21" s="2869"/>
      <c r="M21" s="2869"/>
      <c r="N21" s="2869"/>
      <c r="O21" s="2869"/>
      <c r="P21" s="2869"/>
      <c r="Q21" s="2869"/>
      <c r="R21" s="2869"/>
      <c r="S21" s="2869"/>
      <c r="T21" s="2869"/>
      <c r="U21" s="2869"/>
      <c r="V21" s="2869"/>
      <c r="W21" s="2869"/>
      <c r="X21" s="2869"/>
      <c r="Y21" s="2869"/>
      <c r="Z21" s="2869"/>
      <c r="AA21" s="2869"/>
      <c r="AB21" s="2869"/>
      <c r="AC21" s="2869"/>
      <c r="AD21" s="2869"/>
      <c r="AE21" s="2869"/>
      <c r="AF21" s="2869"/>
      <c r="AG21" s="2869"/>
      <c r="AH21" s="2869"/>
      <c r="AI21" s="2869"/>
      <c r="AJ21" s="2869"/>
      <c r="AK21" s="2869"/>
      <c r="AL21" s="2869"/>
      <c r="AM21" s="2869"/>
      <c r="AN21" s="2869"/>
      <c r="AO21" s="2870"/>
      <c r="AP21" s="2071"/>
      <c r="AQ21" s="1595"/>
    </row>
    <row r="22" spans="1:43" ht="15.75" thickBot="1">
      <c r="A22" s="314"/>
      <c r="B22" s="315"/>
      <c r="C22" s="316"/>
      <c r="D22" s="316"/>
      <c r="E22" s="316"/>
      <c r="F22" s="317"/>
      <c r="G22" s="316"/>
      <c r="H22" s="316"/>
      <c r="I22" s="318"/>
      <c r="J22" s="316"/>
      <c r="K22" s="319"/>
      <c r="L22" s="319"/>
      <c r="M22" s="316"/>
      <c r="N22" s="316"/>
      <c r="O22" s="316"/>
      <c r="P22" s="316"/>
      <c r="Q22" s="316"/>
      <c r="R22" s="316"/>
      <c r="S22" s="316"/>
      <c r="T22" s="316"/>
      <c r="U22" s="316"/>
      <c r="V22" s="316"/>
      <c r="W22" s="316"/>
      <c r="X22" s="316"/>
      <c r="Y22" s="316"/>
      <c r="Z22" s="320"/>
      <c r="AA22" s="320"/>
      <c r="AB22" s="316"/>
      <c r="AC22" s="316"/>
      <c r="AD22" s="316"/>
      <c r="AE22" s="316"/>
      <c r="AF22" s="316"/>
      <c r="AG22" s="316"/>
      <c r="AH22" s="316"/>
      <c r="AI22" s="316"/>
      <c r="AJ22" s="316"/>
      <c r="AK22" s="316"/>
      <c r="AL22" s="316"/>
      <c r="AM22" s="316"/>
      <c r="AN22" s="316"/>
      <c r="AO22" s="321"/>
      <c r="AP22" s="2300"/>
      <c r="AQ22" s="1593"/>
    </row>
    <row r="23" spans="1:43" ht="57" customHeight="1" thickBot="1">
      <c r="A23" s="510" t="s">
        <v>12</v>
      </c>
      <c r="B23" s="834" t="s">
        <v>13</v>
      </c>
      <c r="C23" s="834" t="s">
        <v>14</v>
      </c>
      <c r="D23" s="323" t="s">
        <v>129</v>
      </c>
      <c r="E23" s="323" t="s">
        <v>16</v>
      </c>
      <c r="F23" s="323" t="s">
        <v>17</v>
      </c>
      <c r="G23" s="323" t="s">
        <v>18</v>
      </c>
      <c r="H23" s="323" t="s">
        <v>19</v>
      </c>
      <c r="I23" s="323" t="s">
        <v>20</v>
      </c>
      <c r="J23" s="323" t="s">
        <v>105</v>
      </c>
      <c r="K23" s="323" t="s">
        <v>22</v>
      </c>
      <c r="L23" s="323" t="s">
        <v>23</v>
      </c>
      <c r="M23" s="324" t="s">
        <v>24</v>
      </c>
      <c r="N23" s="324" t="s">
        <v>25</v>
      </c>
      <c r="O23" s="324" t="s">
        <v>26</v>
      </c>
      <c r="P23" s="324" t="s">
        <v>27</v>
      </c>
      <c r="Q23" s="324" t="s">
        <v>28</v>
      </c>
      <c r="R23" s="324" t="s">
        <v>29</v>
      </c>
      <c r="S23" s="324" t="s">
        <v>30</v>
      </c>
      <c r="T23" s="324" t="s">
        <v>31</v>
      </c>
      <c r="U23" s="324" t="s">
        <v>32</v>
      </c>
      <c r="V23" s="324" t="s">
        <v>33</v>
      </c>
      <c r="W23" s="324" t="s">
        <v>34</v>
      </c>
      <c r="X23" s="324" t="s">
        <v>35</v>
      </c>
      <c r="Y23" s="323" t="s">
        <v>36</v>
      </c>
      <c r="Z23" s="325" t="s">
        <v>37</v>
      </c>
      <c r="AA23" s="325" t="s">
        <v>38</v>
      </c>
      <c r="AB23" s="323" t="s">
        <v>39</v>
      </c>
      <c r="AC23" s="326" t="s">
        <v>40</v>
      </c>
      <c r="AD23" s="326" t="s">
        <v>41</v>
      </c>
      <c r="AE23" s="326" t="s">
        <v>42</v>
      </c>
      <c r="AF23" s="326" t="s">
        <v>43</v>
      </c>
      <c r="AG23" s="326" t="s">
        <v>44</v>
      </c>
      <c r="AH23" s="326" t="s">
        <v>45</v>
      </c>
      <c r="AI23" s="326" t="s">
        <v>46</v>
      </c>
      <c r="AJ23" s="326" t="s">
        <v>47</v>
      </c>
      <c r="AK23" s="326" t="s">
        <v>48</v>
      </c>
      <c r="AL23" s="326" t="s">
        <v>49</v>
      </c>
      <c r="AM23" s="326" t="s">
        <v>50</v>
      </c>
      <c r="AN23" s="326" t="s">
        <v>51</v>
      </c>
      <c r="AO23" s="327" t="s">
        <v>52</v>
      </c>
      <c r="AP23" s="2301" t="s">
        <v>1788</v>
      </c>
      <c r="AQ23" s="2263" t="s">
        <v>1789</v>
      </c>
    </row>
    <row r="24" spans="1:44" ht="55.5" customHeight="1">
      <c r="A24" s="3115">
        <v>1</v>
      </c>
      <c r="B24" s="3115" t="s">
        <v>198</v>
      </c>
      <c r="C24" s="3137" t="s">
        <v>1361</v>
      </c>
      <c r="D24" s="767" t="s">
        <v>1604</v>
      </c>
      <c r="E24" s="328" t="s">
        <v>58</v>
      </c>
      <c r="F24" s="329">
        <v>6</v>
      </c>
      <c r="G24" s="329" t="s">
        <v>1365</v>
      </c>
      <c r="H24" s="330" t="s">
        <v>1362</v>
      </c>
      <c r="I24" s="331">
        <v>0.2</v>
      </c>
      <c r="J24" s="330" t="s">
        <v>1366</v>
      </c>
      <c r="K24" s="332">
        <v>42736</v>
      </c>
      <c r="L24" s="1515">
        <v>43100</v>
      </c>
      <c r="M24" s="333"/>
      <c r="N24" s="1506">
        <v>1</v>
      </c>
      <c r="O24" s="1506"/>
      <c r="P24" s="1506">
        <v>1</v>
      </c>
      <c r="Q24" s="333"/>
      <c r="R24" s="1506">
        <v>1</v>
      </c>
      <c r="S24" s="1506"/>
      <c r="T24" s="1506">
        <v>1</v>
      </c>
      <c r="U24" s="334"/>
      <c r="V24" s="1506">
        <v>1</v>
      </c>
      <c r="W24" s="335"/>
      <c r="X24" s="1506">
        <v>1</v>
      </c>
      <c r="Y24" s="1514">
        <f>SUM(M24:X24)</f>
        <v>6</v>
      </c>
      <c r="Z24" s="338"/>
      <c r="AA24" s="338"/>
      <c r="AB24" s="330"/>
      <c r="AC24" s="339"/>
      <c r="AD24" s="340"/>
      <c r="AE24" s="339"/>
      <c r="AF24" s="339"/>
      <c r="AG24" s="341"/>
      <c r="AH24" s="342"/>
      <c r="AI24" s="343"/>
      <c r="AJ24" s="344"/>
      <c r="AK24" s="343"/>
      <c r="AL24" s="343"/>
      <c r="AM24" s="343"/>
      <c r="AN24" s="343"/>
      <c r="AO24" s="345"/>
      <c r="AP24" s="168">
        <v>1</v>
      </c>
      <c r="AQ24" s="2293">
        <v>0.3333333333333333</v>
      </c>
      <c r="AR24" s="1709">
        <v>594</v>
      </c>
    </row>
    <row r="25" spans="1:44" ht="33" customHeight="1">
      <c r="A25" s="3116"/>
      <c r="B25" s="3116"/>
      <c r="C25" s="3138"/>
      <c r="D25" s="767" t="s">
        <v>1605</v>
      </c>
      <c r="E25" s="328" t="s">
        <v>58</v>
      </c>
      <c r="F25" s="329">
        <v>6</v>
      </c>
      <c r="G25" s="329" t="s">
        <v>1365</v>
      </c>
      <c r="H25" s="330" t="s">
        <v>1362</v>
      </c>
      <c r="I25" s="331">
        <v>0.2</v>
      </c>
      <c r="J25" s="330" t="s">
        <v>1366</v>
      </c>
      <c r="K25" s="332">
        <v>42736</v>
      </c>
      <c r="L25" s="1515">
        <v>43100</v>
      </c>
      <c r="M25" s="333"/>
      <c r="N25" s="1506">
        <v>1</v>
      </c>
      <c r="O25" s="1506"/>
      <c r="P25" s="1506">
        <v>1</v>
      </c>
      <c r="Q25" s="333"/>
      <c r="R25" s="1506">
        <v>1</v>
      </c>
      <c r="S25" s="1506"/>
      <c r="T25" s="1506">
        <v>1</v>
      </c>
      <c r="U25" s="334"/>
      <c r="V25" s="1506">
        <v>1</v>
      </c>
      <c r="W25" s="335"/>
      <c r="X25" s="1506">
        <v>1</v>
      </c>
      <c r="Y25" s="337">
        <f>SUM(M25:X25)</f>
        <v>6</v>
      </c>
      <c r="Z25" s="338"/>
      <c r="AA25" s="338"/>
      <c r="AB25" s="330"/>
      <c r="AC25" s="339"/>
      <c r="AD25" s="340"/>
      <c r="AE25" s="339"/>
      <c r="AF25" s="339"/>
      <c r="AG25" s="341"/>
      <c r="AH25" s="342"/>
      <c r="AI25" s="343"/>
      <c r="AJ25" s="344"/>
      <c r="AK25" s="343"/>
      <c r="AL25" s="343"/>
      <c r="AM25" s="343"/>
      <c r="AN25" s="343"/>
      <c r="AO25" s="345"/>
      <c r="AP25" s="168">
        <v>1</v>
      </c>
      <c r="AQ25" s="2293">
        <v>0.3333333333333333</v>
      </c>
      <c r="AR25" s="1709">
        <v>595</v>
      </c>
    </row>
    <row r="26" spans="1:44" ht="51.75" thickBot="1">
      <c r="A26" s="3116"/>
      <c r="B26" s="3116"/>
      <c r="C26" s="3139"/>
      <c r="D26" s="767" t="s">
        <v>1606</v>
      </c>
      <c r="E26" s="328" t="s">
        <v>58</v>
      </c>
      <c r="F26" s="329">
        <v>6</v>
      </c>
      <c r="G26" s="329" t="s">
        <v>1365</v>
      </c>
      <c r="H26" s="330" t="s">
        <v>1362</v>
      </c>
      <c r="I26" s="331">
        <v>0.2</v>
      </c>
      <c r="J26" s="330" t="s">
        <v>1366</v>
      </c>
      <c r="K26" s="332">
        <v>42736</v>
      </c>
      <c r="L26" s="1515">
        <v>43100</v>
      </c>
      <c r="M26" s="333"/>
      <c r="N26" s="1506">
        <v>1</v>
      </c>
      <c r="O26" s="1506"/>
      <c r="P26" s="1506">
        <v>1</v>
      </c>
      <c r="Q26" s="333"/>
      <c r="R26" s="1506">
        <v>1</v>
      </c>
      <c r="S26" s="1506"/>
      <c r="T26" s="1506">
        <v>1</v>
      </c>
      <c r="U26" s="334"/>
      <c r="V26" s="1506">
        <v>1</v>
      </c>
      <c r="W26" s="335"/>
      <c r="X26" s="1506">
        <v>1</v>
      </c>
      <c r="Y26" s="337">
        <f>SUM(M26:X26)</f>
        <v>6</v>
      </c>
      <c r="Z26" s="338"/>
      <c r="AA26" s="338"/>
      <c r="AB26" s="330"/>
      <c r="AC26" s="339"/>
      <c r="AD26" s="340"/>
      <c r="AE26" s="339"/>
      <c r="AF26" s="339"/>
      <c r="AG26" s="341"/>
      <c r="AH26" s="342"/>
      <c r="AI26" s="343"/>
      <c r="AJ26" s="344"/>
      <c r="AK26" s="343"/>
      <c r="AL26" s="343"/>
      <c r="AM26" s="343"/>
      <c r="AN26" s="343"/>
      <c r="AO26" s="345"/>
      <c r="AP26" s="168">
        <v>1</v>
      </c>
      <c r="AQ26" s="2293">
        <v>1</v>
      </c>
      <c r="AR26" s="1709">
        <v>596</v>
      </c>
    </row>
    <row r="27" spans="1:44" ht="39.75" customHeight="1">
      <c r="A27" s="3116"/>
      <c r="B27" s="3116"/>
      <c r="C27" s="3137" t="s">
        <v>1363</v>
      </c>
      <c r="D27" s="767" t="s">
        <v>1607</v>
      </c>
      <c r="E27" s="328" t="s">
        <v>1608</v>
      </c>
      <c r="F27" s="329">
        <v>1</v>
      </c>
      <c r="G27" s="329" t="s">
        <v>1609</v>
      </c>
      <c r="H27" s="330" t="s">
        <v>1610</v>
      </c>
      <c r="I27" s="331">
        <v>0.2</v>
      </c>
      <c r="J27" s="330" t="s">
        <v>1366</v>
      </c>
      <c r="K27" s="332">
        <v>42736</v>
      </c>
      <c r="L27" s="1515">
        <v>42794</v>
      </c>
      <c r="M27" s="333">
        <v>1</v>
      </c>
      <c r="N27" s="1506"/>
      <c r="O27" s="1506"/>
      <c r="P27" s="1506"/>
      <c r="Q27" s="333"/>
      <c r="R27" s="1506"/>
      <c r="S27" s="1506"/>
      <c r="T27" s="1506"/>
      <c r="U27" s="334"/>
      <c r="V27" s="335"/>
      <c r="W27" s="335"/>
      <c r="X27" s="336"/>
      <c r="Y27" s="337">
        <f>SUM(M27:X27)</f>
        <v>1</v>
      </c>
      <c r="Z27" s="338"/>
      <c r="AA27" s="338"/>
      <c r="AB27" s="330"/>
      <c r="AC27" s="339"/>
      <c r="AD27" s="340"/>
      <c r="AE27" s="339"/>
      <c r="AF27" s="339"/>
      <c r="AG27" s="341"/>
      <c r="AH27" s="342"/>
      <c r="AI27" s="343"/>
      <c r="AJ27" s="344"/>
      <c r="AK27" s="343"/>
      <c r="AL27" s="343"/>
      <c r="AM27" s="343"/>
      <c r="AN27" s="343"/>
      <c r="AO27" s="345"/>
      <c r="AP27" s="168" t="s">
        <v>95</v>
      </c>
      <c r="AQ27" s="2293">
        <v>0</v>
      </c>
      <c r="AR27" s="1709">
        <v>597</v>
      </c>
    </row>
    <row r="28" spans="1:44" ht="26.25" thickBot="1">
      <c r="A28" s="3117"/>
      <c r="B28" s="3117"/>
      <c r="C28" s="3139"/>
      <c r="D28" s="767" t="s">
        <v>1364</v>
      </c>
      <c r="E28" s="328" t="s">
        <v>1608</v>
      </c>
      <c r="F28" s="329">
        <v>1</v>
      </c>
      <c r="G28" s="329" t="s">
        <v>1609</v>
      </c>
      <c r="H28" s="330" t="s">
        <v>1610</v>
      </c>
      <c r="I28" s="346">
        <v>0.2</v>
      </c>
      <c r="J28" s="330" t="s">
        <v>1366</v>
      </c>
      <c r="K28" s="332">
        <v>42736</v>
      </c>
      <c r="L28" s="332">
        <v>42947</v>
      </c>
      <c r="M28" s="333"/>
      <c r="N28" s="1506"/>
      <c r="O28" s="1506"/>
      <c r="P28" s="1506"/>
      <c r="Q28" s="333"/>
      <c r="R28" s="1506"/>
      <c r="S28" s="1506">
        <v>1</v>
      </c>
      <c r="T28" s="1506"/>
      <c r="U28" s="334"/>
      <c r="V28" s="335"/>
      <c r="W28" s="335"/>
      <c r="X28" s="336"/>
      <c r="Y28" s="337">
        <f>SUM(M28:X28)</f>
        <v>1</v>
      </c>
      <c r="Z28" s="338"/>
      <c r="AA28" s="338"/>
      <c r="AB28" s="330"/>
      <c r="AC28" s="339"/>
      <c r="AD28" s="340"/>
      <c r="AE28" s="339"/>
      <c r="AF28" s="339"/>
      <c r="AG28" s="341"/>
      <c r="AH28" s="342"/>
      <c r="AI28" s="343"/>
      <c r="AJ28" s="344"/>
      <c r="AK28" s="343"/>
      <c r="AL28" s="343"/>
      <c r="AM28" s="343"/>
      <c r="AN28" s="343"/>
      <c r="AO28" s="345"/>
      <c r="AP28" s="168">
        <v>1</v>
      </c>
      <c r="AQ28" s="2293">
        <v>0.3333333333333333</v>
      </c>
      <c r="AR28" s="1709">
        <v>598</v>
      </c>
    </row>
    <row r="29" spans="1:43" ht="15.75" customHeight="1" thickBot="1">
      <c r="A29" s="3110" t="s">
        <v>92</v>
      </c>
      <c r="B29" s="3110"/>
      <c r="C29" s="3110"/>
      <c r="D29" s="3111"/>
      <c r="E29" s="347"/>
      <c r="F29" s="348"/>
      <c r="G29" s="1423"/>
      <c r="H29" s="1423"/>
      <c r="I29" s="1424">
        <f>SUM(I24:I28)</f>
        <v>1</v>
      </c>
      <c r="J29" s="1424">
        <f>I29</f>
        <v>1</v>
      </c>
      <c r="K29" s="1423"/>
      <c r="L29" s="1423"/>
      <c r="M29" s="349"/>
      <c r="N29" s="349"/>
      <c r="O29" s="349"/>
      <c r="P29" s="349"/>
      <c r="Q29" s="349"/>
      <c r="R29" s="349"/>
      <c r="S29" s="349"/>
      <c r="T29" s="349"/>
      <c r="U29" s="349"/>
      <c r="V29" s="349"/>
      <c r="W29" s="349"/>
      <c r="X29" s="349"/>
      <c r="Y29" s="349"/>
      <c r="Z29" s="349"/>
      <c r="AA29" s="349"/>
      <c r="AB29" s="349"/>
      <c r="AC29" s="339"/>
      <c r="AD29" s="340"/>
      <c r="AE29" s="339"/>
      <c r="AF29" s="339"/>
      <c r="AG29" s="341"/>
      <c r="AH29" s="342"/>
      <c r="AI29" s="343"/>
      <c r="AJ29" s="344"/>
      <c r="AK29" s="343"/>
      <c r="AL29" s="343"/>
      <c r="AM29" s="343"/>
      <c r="AN29" s="343"/>
      <c r="AO29" s="345"/>
      <c r="AP29" s="2249">
        <f>AVERAGE(AP24:AP28)</f>
        <v>1</v>
      </c>
      <c r="AQ29" s="2295"/>
    </row>
    <row r="30" spans="1:44" ht="91.5" customHeight="1" thickBot="1">
      <c r="A30" s="1534">
        <v>2</v>
      </c>
      <c r="B30" s="1535" t="s">
        <v>1367</v>
      </c>
      <c r="C30" s="1536" t="s">
        <v>1368</v>
      </c>
      <c r="D30" s="1345" t="s">
        <v>1369</v>
      </c>
      <c r="E30" s="330" t="s">
        <v>700</v>
      </c>
      <c r="F30" s="329">
        <v>6</v>
      </c>
      <c r="G30" s="329" t="s">
        <v>1370</v>
      </c>
      <c r="H30" s="330" t="s">
        <v>1362</v>
      </c>
      <c r="I30" s="351">
        <v>1</v>
      </c>
      <c r="J30" s="330" t="s">
        <v>1371</v>
      </c>
      <c r="K30" s="332">
        <v>42736</v>
      </c>
      <c r="L30" s="332">
        <v>43100</v>
      </c>
      <c r="M30" s="1506"/>
      <c r="N30" s="1506">
        <v>1</v>
      </c>
      <c r="O30" s="1506"/>
      <c r="P30" s="1506">
        <v>1</v>
      </c>
      <c r="Q30" s="1506"/>
      <c r="R30" s="1506">
        <v>1</v>
      </c>
      <c r="S30" s="1506"/>
      <c r="T30" s="1506">
        <v>1</v>
      </c>
      <c r="U30" s="335"/>
      <c r="V30" s="335">
        <v>1</v>
      </c>
      <c r="W30" s="335"/>
      <c r="X30" s="336">
        <v>1</v>
      </c>
      <c r="Y30" s="352">
        <f>SUM(M30:X30)</f>
        <v>6</v>
      </c>
      <c r="Z30" s="338"/>
      <c r="AA30" s="338"/>
      <c r="AB30" s="330"/>
      <c r="AC30" s="339"/>
      <c r="AD30" s="340"/>
      <c r="AE30" s="339"/>
      <c r="AF30" s="339"/>
      <c r="AG30" s="341"/>
      <c r="AH30" s="342"/>
      <c r="AI30" s="343"/>
      <c r="AJ30" s="344"/>
      <c r="AK30" s="343"/>
      <c r="AL30" s="343"/>
      <c r="AM30" s="343"/>
      <c r="AN30" s="343"/>
      <c r="AO30" s="345"/>
      <c r="AP30" s="168">
        <v>1</v>
      </c>
      <c r="AQ30" s="2293">
        <v>0.3333333333333333</v>
      </c>
      <c r="AR30" s="1709">
        <v>599</v>
      </c>
    </row>
    <row r="31" spans="1:43" ht="15.75" customHeight="1" thickBot="1">
      <c r="A31" s="3110" t="s">
        <v>92</v>
      </c>
      <c r="B31" s="3110"/>
      <c r="C31" s="3110"/>
      <c r="D31" s="3111"/>
      <c r="E31" s="347"/>
      <c r="F31" s="348"/>
      <c r="G31" s="1423"/>
      <c r="H31" s="1423"/>
      <c r="I31" s="1424">
        <f>SUM(I30)</f>
        <v>1</v>
      </c>
      <c r="J31" s="1424">
        <f>I31</f>
        <v>1</v>
      </c>
      <c r="K31" s="1423"/>
      <c r="L31" s="1423"/>
      <c r="M31" s="349"/>
      <c r="N31" s="349"/>
      <c r="O31" s="349"/>
      <c r="P31" s="349"/>
      <c r="Q31" s="349"/>
      <c r="R31" s="349"/>
      <c r="S31" s="349"/>
      <c r="T31" s="349"/>
      <c r="U31" s="349"/>
      <c r="V31" s="349"/>
      <c r="W31" s="349"/>
      <c r="X31" s="349"/>
      <c r="Y31" s="349"/>
      <c r="Z31" s="349"/>
      <c r="AA31" s="349"/>
      <c r="AB31" s="349"/>
      <c r="AC31" s="339"/>
      <c r="AD31" s="340"/>
      <c r="AE31" s="339"/>
      <c r="AF31" s="339"/>
      <c r="AG31" s="341"/>
      <c r="AH31" s="342"/>
      <c r="AI31" s="343"/>
      <c r="AJ31" s="344"/>
      <c r="AK31" s="343"/>
      <c r="AL31" s="343"/>
      <c r="AM31" s="343"/>
      <c r="AN31" s="343"/>
      <c r="AO31" s="345"/>
      <c r="AP31" s="2249">
        <f>AVERAGE(AP30)</f>
        <v>1</v>
      </c>
      <c r="AQ31" s="2295"/>
    </row>
    <row r="32" spans="1:44" ht="51">
      <c r="A32" s="3112">
        <v>3</v>
      </c>
      <c r="B32" s="3115" t="s">
        <v>1372</v>
      </c>
      <c r="C32" s="3118" t="s">
        <v>1373</v>
      </c>
      <c r="D32" s="1516" t="s">
        <v>1374</v>
      </c>
      <c r="E32" s="328" t="s">
        <v>58</v>
      </c>
      <c r="F32" s="329">
        <v>3</v>
      </c>
      <c r="G32" s="329" t="s">
        <v>1365</v>
      </c>
      <c r="H32" s="330" t="s">
        <v>1377</v>
      </c>
      <c r="I32" s="351">
        <v>0.25</v>
      </c>
      <c r="J32" s="330" t="s">
        <v>1366</v>
      </c>
      <c r="K32" s="332">
        <v>42736</v>
      </c>
      <c r="L32" s="332">
        <v>43100</v>
      </c>
      <c r="M32" s="1506"/>
      <c r="N32" s="1506"/>
      <c r="O32" s="1506"/>
      <c r="P32" s="1506">
        <v>1</v>
      </c>
      <c r="Q32" s="1506"/>
      <c r="R32" s="1506"/>
      <c r="S32" s="1506"/>
      <c r="T32" s="1506">
        <v>1</v>
      </c>
      <c r="U32" s="335"/>
      <c r="V32" s="335"/>
      <c r="W32" s="335"/>
      <c r="X32" s="1506">
        <v>1</v>
      </c>
      <c r="Y32" s="1517">
        <f>SUM(M32:X32)</f>
        <v>3</v>
      </c>
      <c r="Z32" s="338"/>
      <c r="AA32" s="338"/>
      <c r="AB32" s="330"/>
      <c r="AC32" s="339"/>
      <c r="AD32" s="344"/>
      <c r="AE32" s="339"/>
      <c r="AF32" s="339"/>
      <c r="AG32" s="341"/>
      <c r="AH32" s="342"/>
      <c r="AI32" s="343"/>
      <c r="AJ32" s="344"/>
      <c r="AK32" s="343"/>
      <c r="AL32" s="343"/>
      <c r="AM32" s="343"/>
      <c r="AN32" s="343"/>
      <c r="AO32" s="345"/>
      <c r="AP32" s="168">
        <v>1</v>
      </c>
      <c r="AQ32" s="2293">
        <v>0.3333333333333333</v>
      </c>
      <c r="AR32" s="1709">
        <v>600</v>
      </c>
    </row>
    <row r="33" spans="1:44" ht="51">
      <c r="A33" s="3113"/>
      <c r="B33" s="3116"/>
      <c r="C33" s="3119"/>
      <c r="D33" s="1518" t="s">
        <v>1375</v>
      </c>
      <c r="E33" s="328" t="s">
        <v>58</v>
      </c>
      <c r="F33" s="329">
        <v>3</v>
      </c>
      <c r="G33" s="329" t="s">
        <v>1365</v>
      </c>
      <c r="H33" s="330" t="s">
        <v>1377</v>
      </c>
      <c r="I33" s="351">
        <v>0.25</v>
      </c>
      <c r="J33" s="330" t="s">
        <v>1366</v>
      </c>
      <c r="K33" s="332">
        <v>42736</v>
      </c>
      <c r="L33" s="332">
        <v>43100</v>
      </c>
      <c r="M33" s="1506"/>
      <c r="N33" s="1506"/>
      <c r="O33" s="1506"/>
      <c r="P33" s="1506">
        <v>1</v>
      </c>
      <c r="Q33" s="1506"/>
      <c r="R33" s="1506"/>
      <c r="S33" s="1506"/>
      <c r="T33" s="1506">
        <v>1</v>
      </c>
      <c r="U33" s="335"/>
      <c r="V33" s="335"/>
      <c r="W33" s="335"/>
      <c r="X33" s="1506">
        <v>1</v>
      </c>
      <c r="Y33" s="1517">
        <f>SUM(M33:X33)</f>
        <v>3</v>
      </c>
      <c r="Z33" s="338"/>
      <c r="AA33" s="338"/>
      <c r="AB33" s="330"/>
      <c r="AC33" s="339"/>
      <c r="AD33" s="344"/>
      <c r="AE33" s="339"/>
      <c r="AF33" s="339"/>
      <c r="AG33" s="341"/>
      <c r="AH33" s="342"/>
      <c r="AI33" s="343"/>
      <c r="AJ33" s="344"/>
      <c r="AK33" s="343"/>
      <c r="AL33" s="343"/>
      <c r="AM33" s="343"/>
      <c r="AN33" s="343"/>
      <c r="AO33" s="345"/>
      <c r="AP33" s="168">
        <v>1</v>
      </c>
      <c r="AQ33" s="2293">
        <v>0.3333333333333333</v>
      </c>
      <c r="AR33" s="1709">
        <v>601</v>
      </c>
    </row>
    <row r="34" spans="1:44" ht="51">
      <c r="A34" s="3113"/>
      <c r="B34" s="3116"/>
      <c r="C34" s="3119"/>
      <c r="D34" s="767" t="s">
        <v>1376</v>
      </c>
      <c r="E34" s="328" t="s">
        <v>58</v>
      </c>
      <c r="F34" s="329">
        <v>3</v>
      </c>
      <c r="G34" s="329" t="s">
        <v>1365</v>
      </c>
      <c r="H34" s="330" t="s">
        <v>1377</v>
      </c>
      <c r="I34" s="351">
        <v>0.25</v>
      </c>
      <c r="J34" s="330" t="s">
        <v>1366</v>
      </c>
      <c r="K34" s="332">
        <v>42736</v>
      </c>
      <c r="L34" s="332">
        <v>43100</v>
      </c>
      <c r="M34" s="1506"/>
      <c r="N34" s="1506"/>
      <c r="O34" s="1506"/>
      <c r="P34" s="1506">
        <v>1</v>
      </c>
      <c r="Q34" s="1506"/>
      <c r="R34" s="1506"/>
      <c r="S34" s="1506"/>
      <c r="T34" s="1506">
        <v>1</v>
      </c>
      <c r="U34" s="335"/>
      <c r="V34" s="335"/>
      <c r="W34" s="335"/>
      <c r="X34" s="1506">
        <v>1</v>
      </c>
      <c r="Y34" s="1517">
        <f>SUM(M34:X34)</f>
        <v>3</v>
      </c>
      <c r="Z34" s="338"/>
      <c r="AA34" s="338"/>
      <c r="AB34" s="330"/>
      <c r="AC34" s="339"/>
      <c r="AD34" s="344"/>
      <c r="AE34" s="339"/>
      <c r="AF34" s="339"/>
      <c r="AG34" s="341"/>
      <c r="AH34" s="342"/>
      <c r="AI34" s="343"/>
      <c r="AJ34" s="344"/>
      <c r="AK34" s="343"/>
      <c r="AL34" s="343"/>
      <c r="AM34" s="343"/>
      <c r="AN34" s="343"/>
      <c r="AO34" s="345"/>
      <c r="AP34" s="168">
        <v>1</v>
      </c>
      <c r="AQ34" s="2293">
        <v>0.3333333333333333</v>
      </c>
      <c r="AR34" s="1709">
        <v>602</v>
      </c>
    </row>
    <row r="35" spans="1:44" ht="64.5" thickBot="1">
      <c r="A35" s="3114"/>
      <c r="B35" s="3117"/>
      <c r="C35" s="3120"/>
      <c r="D35" s="769" t="s">
        <v>1611</v>
      </c>
      <c r="E35" s="328" t="s">
        <v>1612</v>
      </c>
      <c r="F35" s="1519">
        <v>1</v>
      </c>
      <c r="G35" s="329" t="s">
        <v>1613</v>
      </c>
      <c r="H35" s="330" t="s">
        <v>1362</v>
      </c>
      <c r="I35" s="351">
        <v>0.25</v>
      </c>
      <c r="J35" s="330" t="s">
        <v>1614</v>
      </c>
      <c r="K35" s="332">
        <v>42736</v>
      </c>
      <c r="L35" s="332">
        <v>43100</v>
      </c>
      <c r="M35" s="1520">
        <v>1</v>
      </c>
      <c r="N35" s="1520">
        <v>1</v>
      </c>
      <c r="O35" s="1520">
        <v>1</v>
      </c>
      <c r="P35" s="1520">
        <v>1</v>
      </c>
      <c r="Q35" s="1520">
        <v>1</v>
      </c>
      <c r="R35" s="1520">
        <v>1</v>
      </c>
      <c r="S35" s="1520">
        <v>1</v>
      </c>
      <c r="T35" s="1520">
        <v>1</v>
      </c>
      <c r="U35" s="1520">
        <v>1</v>
      </c>
      <c r="V35" s="1520">
        <v>1</v>
      </c>
      <c r="W35" s="1520">
        <v>1</v>
      </c>
      <c r="X35" s="1520">
        <v>1</v>
      </c>
      <c r="Y35" s="369">
        <v>1</v>
      </c>
      <c r="Z35" s="338"/>
      <c r="AA35" s="338"/>
      <c r="AB35" s="330"/>
      <c r="AC35" s="339"/>
      <c r="AD35" s="344"/>
      <c r="AE35" s="339"/>
      <c r="AF35" s="339"/>
      <c r="AG35" s="341"/>
      <c r="AH35" s="342"/>
      <c r="AI35" s="343"/>
      <c r="AJ35" s="344"/>
      <c r="AK35" s="343"/>
      <c r="AL35" s="343"/>
      <c r="AM35" s="343"/>
      <c r="AN35" s="343"/>
      <c r="AO35" s="345"/>
      <c r="AP35" s="168">
        <v>1</v>
      </c>
      <c r="AQ35" s="2293">
        <v>0.3333333333333333</v>
      </c>
      <c r="AR35" s="1709">
        <v>603</v>
      </c>
    </row>
    <row r="36" spans="1:43" ht="15.75" customHeight="1">
      <c r="A36" s="3108" t="s">
        <v>92</v>
      </c>
      <c r="B36" s="3108"/>
      <c r="C36" s="3108"/>
      <c r="D36" s="3109"/>
      <c r="E36" s="1537"/>
      <c r="F36" s="1538"/>
      <c r="G36" s="1539"/>
      <c r="H36" s="1539"/>
      <c r="I36" s="1540">
        <f>SUM(I32:I35)</f>
        <v>1</v>
      </c>
      <c r="J36" s="1540">
        <f>I36</f>
        <v>1</v>
      </c>
      <c r="K36" s="1539"/>
      <c r="L36" s="1539"/>
      <c r="M36" s="1541"/>
      <c r="N36" s="1541"/>
      <c r="O36" s="1541"/>
      <c r="P36" s="1541"/>
      <c r="Q36" s="1541"/>
      <c r="R36" s="1541"/>
      <c r="S36" s="1541"/>
      <c r="T36" s="1541"/>
      <c r="U36" s="1541"/>
      <c r="V36" s="1541"/>
      <c r="W36" s="1541"/>
      <c r="X36" s="1541"/>
      <c r="Y36" s="1541"/>
      <c r="Z36" s="1541"/>
      <c r="AA36" s="1541"/>
      <c r="AB36" s="1541"/>
      <c r="AC36" s="339"/>
      <c r="AD36" s="344"/>
      <c r="AE36" s="339"/>
      <c r="AF36" s="339"/>
      <c r="AG36" s="341"/>
      <c r="AH36" s="342"/>
      <c r="AI36" s="343"/>
      <c r="AJ36" s="344"/>
      <c r="AK36" s="343"/>
      <c r="AL36" s="343"/>
      <c r="AM36" s="343"/>
      <c r="AN36" s="343"/>
      <c r="AO36" s="345"/>
      <c r="AP36" s="2249">
        <f>AVERAGE(AP32:AP35)</f>
        <v>1</v>
      </c>
      <c r="AQ36" s="2295"/>
    </row>
    <row r="37" spans="1:44" ht="33" customHeight="1" thickBot="1">
      <c r="A37" s="1769"/>
      <c r="B37" s="1769"/>
      <c r="C37" s="1770"/>
      <c r="D37" s="767" t="s">
        <v>1378</v>
      </c>
      <c r="E37" s="375" t="s">
        <v>1379</v>
      </c>
      <c r="F37" s="763">
        <v>1</v>
      </c>
      <c r="G37" s="378" t="s">
        <v>1615</v>
      </c>
      <c r="H37" s="1521" t="s">
        <v>1380</v>
      </c>
      <c r="I37" s="358">
        <v>0.25</v>
      </c>
      <c r="J37" s="368" t="s">
        <v>1381</v>
      </c>
      <c r="K37" s="332">
        <v>42736</v>
      </c>
      <c r="L37" s="332">
        <v>43100</v>
      </c>
      <c r="M37" s="369">
        <v>1</v>
      </c>
      <c r="N37" s="369">
        <v>1</v>
      </c>
      <c r="O37" s="369">
        <v>1</v>
      </c>
      <c r="P37" s="369">
        <v>1</v>
      </c>
      <c r="Q37" s="369">
        <v>1</v>
      </c>
      <c r="R37" s="369">
        <v>1</v>
      </c>
      <c r="S37" s="369">
        <v>1</v>
      </c>
      <c r="T37" s="369">
        <v>1</v>
      </c>
      <c r="U37" s="369">
        <v>1</v>
      </c>
      <c r="V37" s="369">
        <v>1</v>
      </c>
      <c r="W37" s="369">
        <v>1</v>
      </c>
      <c r="X37" s="369">
        <v>1</v>
      </c>
      <c r="Y37" s="369">
        <v>1</v>
      </c>
      <c r="Z37" s="360"/>
      <c r="AA37" s="360"/>
      <c r="AB37" s="353"/>
      <c r="AC37" s="362"/>
      <c r="AD37" s="366"/>
      <c r="AE37" s="362"/>
      <c r="AF37" s="362"/>
      <c r="AG37" s="363"/>
      <c r="AH37" s="364"/>
      <c r="AI37" s="365"/>
      <c r="AJ37" s="366"/>
      <c r="AK37" s="365"/>
      <c r="AL37" s="365"/>
      <c r="AM37" s="365"/>
      <c r="AN37" s="365"/>
      <c r="AO37" s="367"/>
      <c r="AP37" s="168">
        <v>1</v>
      </c>
      <c r="AQ37" s="2293">
        <v>1</v>
      </c>
      <c r="AR37" s="1709">
        <v>605</v>
      </c>
    </row>
    <row r="38" spans="1:44" ht="52.5" customHeight="1">
      <c r="A38" s="3096">
        <v>5</v>
      </c>
      <c r="B38" s="2473" t="s">
        <v>1213</v>
      </c>
      <c r="C38" s="2487" t="s">
        <v>1382</v>
      </c>
      <c r="D38" s="767" t="s">
        <v>1616</v>
      </c>
      <c r="E38" s="218" t="s">
        <v>1617</v>
      </c>
      <c r="F38" s="220">
        <v>1</v>
      </c>
      <c r="G38" s="220" t="s">
        <v>1618</v>
      </c>
      <c r="H38" s="218" t="s">
        <v>1610</v>
      </c>
      <c r="I38" s="358">
        <v>0.25</v>
      </c>
      <c r="J38" s="777" t="s">
        <v>1647</v>
      </c>
      <c r="K38" s="205">
        <v>42736</v>
      </c>
      <c r="L38" s="205">
        <v>42855</v>
      </c>
      <c r="M38" s="219"/>
      <c r="N38" s="219"/>
      <c r="O38" s="219"/>
      <c r="P38" s="219">
        <v>1</v>
      </c>
      <c r="Q38" s="219"/>
      <c r="R38" s="219"/>
      <c r="S38" s="219"/>
      <c r="T38" s="219"/>
      <c r="U38" s="223"/>
      <c r="V38" s="223"/>
      <c r="W38" s="223"/>
      <c r="X38" s="223"/>
      <c r="Y38" s="370">
        <f>SUM(M38:X38)</f>
        <v>1</v>
      </c>
      <c r="Z38" s="222"/>
      <c r="AA38" s="221"/>
      <c r="AB38" s="1542"/>
      <c r="AC38" s="188"/>
      <c r="AD38" s="192"/>
      <c r="AE38" s="188"/>
      <c r="AF38" s="188"/>
      <c r="AG38" s="189"/>
      <c r="AH38" s="190"/>
      <c r="AI38" s="191"/>
      <c r="AJ38" s="192"/>
      <c r="AK38" s="191"/>
      <c r="AL38" s="191"/>
      <c r="AM38" s="191"/>
      <c r="AN38" s="191"/>
      <c r="AO38" s="200"/>
      <c r="AP38" s="2302" t="s">
        <v>95</v>
      </c>
      <c r="AQ38" s="2294">
        <v>0</v>
      </c>
      <c r="AR38" s="1709">
        <v>606</v>
      </c>
    </row>
    <row r="39" spans="1:44" ht="77.25" customHeight="1" thickBot="1">
      <c r="A39" s="3097"/>
      <c r="B39" s="2475"/>
      <c r="C39" s="2489"/>
      <c r="D39" s="767" t="s">
        <v>1383</v>
      </c>
      <c r="E39" s="218" t="s">
        <v>1212</v>
      </c>
      <c r="F39" s="220">
        <v>1</v>
      </c>
      <c r="G39" s="220" t="s">
        <v>1336</v>
      </c>
      <c r="H39" s="218" t="s">
        <v>1610</v>
      </c>
      <c r="I39" s="358">
        <v>0.25</v>
      </c>
      <c r="J39" s="220" t="s">
        <v>1335</v>
      </c>
      <c r="K39" s="205">
        <v>43070</v>
      </c>
      <c r="L39" s="205">
        <v>42978</v>
      </c>
      <c r="M39" s="219"/>
      <c r="N39" s="219"/>
      <c r="O39" s="219"/>
      <c r="P39" s="219"/>
      <c r="Q39" s="219"/>
      <c r="R39" s="219"/>
      <c r="S39" s="219"/>
      <c r="T39" s="219">
        <v>1</v>
      </c>
      <c r="U39" s="223"/>
      <c r="V39" s="223"/>
      <c r="W39" s="223"/>
      <c r="X39" s="223"/>
      <c r="Y39" s="370">
        <f>SUM(M39:X39)</f>
        <v>1</v>
      </c>
      <c r="Z39" s="222"/>
      <c r="AA39" s="221"/>
      <c r="AB39" s="1542"/>
      <c r="AC39" s="188"/>
      <c r="AD39" s="192"/>
      <c r="AE39" s="188"/>
      <c r="AF39" s="188"/>
      <c r="AG39" s="189"/>
      <c r="AH39" s="190"/>
      <c r="AI39" s="191"/>
      <c r="AJ39" s="192"/>
      <c r="AK39" s="191"/>
      <c r="AL39" s="191"/>
      <c r="AM39" s="191"/>
      <c r="AN39" s="191"/>
      <c r="AO39" s="200"/>
      <c r="AP39" s="2302">
        <v>1</v>
      </c>
      <c r="AQ39" s="2294">
        <v>0.25</v>
      </c>
      <c r="AR39" s="1709">
        <v>607</v>
      </c>
    </row>
    <row r="40" spans="1:43" ht="15" customHeight="1" thickBot="1">
      <c r="A40" s="3098" t="s">
        <v>92</v>
      </c>
      <c r="B40" s="2887"/>
      <c r="C40" s="2887"/>
      <c r="D40" s="3099"/>
      <c r="E40" s="1543"/>
      <c r="F40" s="1544"/>
      <c r="G40" s="1545"/>
      <c r="H40" s="1545"/>
      <c r="I40" s="1546">
        <f>SUM(I37:I39)</f>
        <v>0.75</v>
      </c>
      <c r="J40" s="1547">
        <f>I40</f>
        <v>0.75</v>
      </c>
      <c r="K40" s="1545"/>
      <c r="L40" s="1541"/>
      <c r="M40" s="1541"/>
      <c r="N40" s="1541"/>
      <c r="O40" s="1541"/>
      <c r="P40" s="1541"/>
      <c r="Q40" s="1541"/>
      <c r="R40" s="1541"/>
      <c r="S40" s="1541"/>
      <c r="T40" s="1541"/>
      <c r="U40" s="1541"/>
      <c r="V40" s="1541"/>
      <c r="W40" s="1541"/>
      <c r="X40" s="1541"/>
      <c r="Y40" s="1541"/>
      <c r="Z40" s="1541"/>
      <c r="AA40" s="1541"/>
      <c r="AB40" s="1541"/>
      <c r="AC40" s="339"/>
      <c r="AD40" s="344"/>
      <c r="AE40" s="339"/>
      <c r="AF40" s="339"/>
      <c r="AG40" s="341"/>
      <c r="AH40" s="342"/>
      <c r="AI40" s="343"/>
      <c r="AJ40" s="344"/>
      <c r="AK40" s="343"/>
      <c r="AL40" s="343"/>
      <c r="AM40" s="343"/>
      <c r="AN40" s="343"/>
      <c r="AO40" s="345"/>
      <c r="AP40" s="2249">
        <f>AVERAGE(AP37:AP39)</f>
        <v>1</v>
      </c>
      <c r="AQ40" s="2295"/>
    </row>
    <row r="41" spans="1:44" ht="51">
      <c r="A41" s="3100">
        <v>1</v>
      </c>
      <c r="B41" s="3106" t="s">
        <v>161</v>
      </c>
      <c r="C41" s="3102" t="s">
        <v>245</v>
      </c>
      <c r="D41" s="729" t="s">
        <v>1619</v>
      </c>
      <c r="E41" s="359" t="s">
        <v>1620</v>
      </c>
      <c r="F41" s="220">
        <v>4</v>
      </c>
      <c r="G41" s="378" t="s">
        <v>1370</v>
      </c>
      <c r="H41" s="359" t="s">
        <v>1384</v>
      </c>
      <c r="I41" s="358">
        <v>0.16666666666666669</v>
      </c>
      <c r="J41" s="359" t="s">
        <v>1621</v>
      </c>
      <c r="K41" s="332">
        <v>42736</v>
      </c>
      <c r="L41" s="372">
        <v>43100</v>
      </c>
      <c r="M41" s="369"/>
      <c r="N41" s="369"/>
      <c r="O41" s="1522">
        <v>1</v>
      </c>
      <c r="P41" s="1522"/>
      <c r="Q41" s="369"/>
      <c r="R41" s="1522">
        <v>1</v>
      </c>
      <c r="S41" s="1522"/>
      <c r="T41" s="1522"/>
      <c r="U41" s="1522">
        <v>1</v>
      </c>
      <c r="V41" s="1522"/>
      <c r="W41" s="1522"/>
      <c r="X41" s="1522">
        <v>1</v>
      </c>
      <c r="Y41" s="370">
        <f>SUM(M41:X41)</f>
        <v>4</v>
      </c>
      <c r="Z41" s="373"/>
      <c r="AA41" s="373"/>
      <c r="AB41" s="353"/>
      <c r="AC41" s="339"/>
      <c r="AD41" s="344"/>
      <c r="AE41" s="339"/>
      <c r="AF41" s="339"/>
      <c r="AG41" s="341"/>
      <c r="AH41" s="342"/>
      <c r="AI41" s="343"/>
      <c r="AJ41" s="344"/>
      <c r="AK41" s="343"/>
      <c r="AL41" s="343"/>
      <c r="AM41" s="343"/>
      <c r="AN41" s="343"/>
      <c r="AO41" s="345"/>
      <c r="AP41" s="168">
        <v>1</v>
      </c>
      <c r="AQ41" s="2293">
        <v>0.5</v>
      </c>
      <c r="AR41" s="1709">
        <v>608</v>
      </c>
    </row>
    <row r="42" spans="1:44" ht="51.75" thickBot="1">
      <c r="A42" s="3101"/>
      <c r="B42" s="3107"/>
      <c r="C42" s="3103"/>
      <c r="D42" s="729" t="s">
        <v>1622</v>
      </c>
      <c r="E42" s="359" t="s">
        <v>58</v>
      </c>
      <c r="F42" s="220">
        <v>4</v>
      </c>
      <c r="G42" s="329" t="s">
        <v>1365</v>
      </c>
      <c r="H42" s="359" t="s">
        <v>1623</v>
      </c>
      <c r="I42" s="358">
        <v>0.16666666666666669</v>
      </c>
      <c r="J42" s="359" t="s">
        <v>1366</v>
      </c>
      <c r="K42" s="332">
        <v>42736</v>
      </c>
      <c r="L42" s="332">
        <v>43100</v>
      </c>
      <c r="M42" s="369"/>
      <c r="N42" s="1522">
        <v>1</v>
      </c>
      <c r="O42" s="1522">
        <v>1</v>
      </c>
      <c r="P42" s="369"/>
      <c r="Q42" s="369"/>
      <c r="R42" s="369"/>
      <c r="S42" s="1522">
        <v>1</v>
      </c>
      <c r="T42" s="1522">
        <v>1</v>
      </c>
      <c r="U42" s="369"/>
      <c r="V42" s="369"/>
      <c r="W42" s="369"/>
      <c r="X42" s="369"/>
      <c r="Y42" s="370">
        <f>SUM(M42:X42)</f>
        <v>4</v>
      </c>
      <c r="Z42" s="373"/>
      <c r="AA42" s="373"/>
      <c r="AB42" s="353"/>
      <c r="AC42" s="339"/>
      <c r="AD42" s="344"/>
      <c r="AE42" s="339"/>
      <c r="AF42" s="339"/>
      <c r="AG42" s="341"/>
      <c r="AH42" s="342"/>
      <c r="AI42" s="343"/>
      <c r="AJ42" s="344"/>
      <c r="AK42" s="343"/>
      <c r="AL42" s="343"/>
      <c r="AM42" s="343"/>
      <c r="AN42" s="343"/>
      <c r="AO42" s="345"/>
      <c r="AP42" s="168">
        <v>1</v>
      </c>
      <c r="AQ42" s="2293">
        <v>0.3333333333333333</v>
      </c>
      <c r="AR42" s="1709">
        <v>609</v>
      </c>
    </row>
    <row r="43" spans="1:44" ht="31.5" customHeight="1">
      <c r="A43" s="3106">
        <v>2</v>
      </c>
      <c r="B43" s="3107"/>
      <c r="C43" s="3104" t="s">
        <v>107</v>
      </c>
      <c r="D43" s="729" t="s">
        <v>171</v>
      </c>
      <c r="E43" s="359" t="s">
        <v>55</v>
      </c>
      <c r="F43" s="375">
        <v>6</v>
      </c>
      <c r="G43" s="329" t="s">
        <v>1365</v>
      </c>
      <c r="H43" s="359" t="s">
        <v>1624</v>
      </c>
      <c r="I43" s="358">
        <v>0.16666666666666669</v>
      </c>
      <c r="J43" s="359" t="s">
        <v>109</v>
      </c>
      <c r="K43" s="332">
        <v>42736</v>
      </c>
      <c r="L43" s="332">
        <v>43100</v>
      </c>
      <c r="M43" s="1548">
        <v>1</v>
      </c>
      <c r="N43" s="1548"/>
      <c r="O43" s="1548">
        <v>1</v>
      </c>
      <c r="P43" s="1548"/>
      <c r="Q43" s="1548">
        <v>1</v>
      </c>
      <c r="R43" s="1548"/>
      <c r="S43" s="1548">
        <v>1</v>
      </c>
      <c r="T43" s="1548"/>
      <c r="U43" s="1548">
        <v>1</v>
      </c>
      <c r="V43" s="1548"/>
      <c r="W43" s="1548"/>
      <c r="X43" s="1548"/>
      <c r="Y43" s="376">
        <v>6</v>
      </c>
      <c r="Z43" s="373"/>
      <c r="AA43" s="373"/>
      <c r="AB43" s="353"/>
      <c r="AC43" s="339"/>
      <c r="AD43" s="344"/>
      <c r="AE43" s="339"/>
      <c r="AF43" s="339"/>
      <c r="AG43" s="341"/>
      <c r="AH43" s="342"/>
      <c r="AI43" s="343"/>
      <c r="AJ43" s="344"/>
      <c r="AK43" s="343"/>
      <c r="AL43" s="343"/>
      <c r="AM43" s="343"/>
      <c r="AN43" s="343"/>
      <c r="AO43" s="345"/>
      <c r="AP43" s="168">
        <v>1</v>
      </c>
      <c r="AQ43" s="2293">
        <v>0.3333333333333333</v>
      </c>
      <c r="AR43" s="1709">
        <v>610</v>
      </c>
    </row>
    <row r="44" spans="1:44" ht="39" customHeight="1">
      <c r="A44" s="3107"/>
      <c r="B44" s="3107"/>
      <c r="C44" s="3105"/>
      <c r="D44" s="729" t="s">
        <v>110</v>
      </c>
      <c r="E44" s="359" t="s">
        <v>55</v>
      </c>
      <c r="F44" s="377">
        <v>6</v>
      </c>
      <c r="G44" s="329" t="s">
        <v>1365</v>
      </c>
      <c r="H44" s="359" t="s">
        <v>1384</v>
      </c>
      <c r="I44" s="358">
        <v>0.16666666666666669</v>
      </c>
      <c r="J44" s="359" t="s">
        <v>109</v>
      </c>
      <c r="K44" s="332">
        <v>42736</v>
      </c>
      <c r="L44" s="332">
        <v>43100</v>
      </c>
      <c r="M44" s="1548">
        <v>1</v>
      </c>
      <c r="N44" s="1548"/>
      <c r="O44" s="1548">
        <v>1</v>
      </c>
      <c r="P44" s="1548"/>
      <c r="Q44" s="1548">
        <v>1</v>
      </c>
      <c r="R44" s="1548"/>
      <c r="S44" s="1548">
        <v>1</v>
      </c>
      <c r="T44" s="1548"/>
      <c r="U44" s="1548">
        <v>1</v>
      </c>
      <c r="V44" s="1548"/>
      <c r="W44" s="1548"/>
      <c r="X44" s="1548"/>
      <c r="Y44" s="376">
        <v>6</v>
      </c>
      <c r="Z44" s="373"/>
      <c r="AA44" s="373"/>
      <c r="AB44" s="353"/>
      <c r="AC44" s="339"/>
      <c r="AD44" s="344"/>
      <c r="AE44" s="339"/>
      <c r="AF44" s="339"/>
      <c r="AG44" s="341"/>
      <c r="AH44" s="342"/>
      <c r="AI44" s="343"/>
      <c r="AJ44" s="344"/>
      <c r="AK44" s="343"/>
      <c r="AL44" s="343"/>
      <c r="AM44" s="343"/>
      <c r="AN44" s="343"/>
      <c r="AO44" s="345"/>
      <c r="AP44" s="168" t="s">
        <v>95</v>
      </c>
      <c r="AQ44" s="2293">
        <v>0</v>
      </c>
      <c r="AR44" s="1709">
        <v>611</v>
      </c>
    </row>
    <row r="45" spans="1:44" ht="59.25" customHeight="1">
      <c r="A45" s="3107"/>
      <c r="B45" s="3107"/>
      <c r="C45" s="3105"/>
      <c r="D45" s="801" t="s">
        <v>1385</v>
      </c>
      <c r="E45" s="375" t="s">
        <v>804</v>
      </c>
      <c r="F45" s="220">
        <v>2</v>
      </c>
      <c r="G45" s="378" t="s">
        <v>1625</v>
      </c>
      <c r="H45" s="378" t="s">
        <v>1380</v>
      </c>
      <c r="I45" s="379">
        <v>0.16666666666666669</v>
      </c>
      <c r="J45" s="353" t="s">
        <v>180</v>
      </c>
      <c r="K45" s="332">
        <v>42736</v>
      </c>
      <c r="L45" s="332">
        <v>43100</v>
      </c>
      <c r="M45" s="369"/>
      <c r="N45" s="369"/>
      <c r="O45" s="369"/>
      <c r="P45" s="369"/>
      <c r="Q45" s="369"/>
      <c r="R45" s="369"/>
      <c r="S45" s="1548">
        <v>1</v>
      </c>
      <c r="T45" s="369"/>
      <c r="U45" s="369"/>
      <c r="V45" s="369"/>
      <c r="W45" s="369"/>
      <c r="X45" s="1548">
        <v>1</v>
      </c>
      <c r="Y45" s="1548">
        <v>2</v>
      </c>
      <c r="Z45" s="373"/>
      <c r="AA45" s="373"/>
      <c r="AB45" s="353"/>
      <c r="AC45" s="380"/>
      <c r="AD45" s="384"/>
      <c r="AE45" s="380"/>
      <c r="AF45" s="380"/>
      <c r="AG45" s="381"/>
      <c r="AH45" s="382"/>
      <c r="AI45" s="383"/>
      <c r="AJ45" s="384"/>
      <c r="AK45" s="383"/>
      <c r="AL45" s="383"/>
      <c r="AM45" s="383"/>
      <c r="AN45" s="383"/>
      <c r="AO45" s="385"/>
      <c r="AP45" s="168">
        <v>1</v>
      </c>
      <c r="AQ45" s="2293">
        <v>1</v>
      </c>
      <c r="AR45" s="1709">
        <v>612</v>
      </c>
    </row>
    <row r="46" spans="1:44" ht="63.75">
      <c r="A46" s="3107"/>
      <c r="B46" s="3107"/>
      <c r="C46" s="3105"/>
      <c r="D46" s="727" t="s">
        <v>1626</v>
      </c>
      <c r="E46" s="375" t="s">
        <v>796</v>
      </c>
      <c r="F46" s="220">
        <v>1</v>
      </c>
      <c r="G46" s="378" t="s">
        <v>697</v>
      </c>
      <c r="H46" s="378" t="s">
        <v>1380</v>
      </c>
      <c r="I46" s="379">
        <v>0.16666666666666669</v>
      </c>
      <c r="J46" s="353" t="s">
        <v>313</v>
      </c>
      <c r="K46" s="332">
        <v>42736</v>
      </c>
      <c r="L46" s="332">
        <v>42825</v>
      </c>
      <c r="M46" s="369"/>
      <c r="N46" s="369"/>
      <c r="O46" s="1522">
        <v>1</v>
      </c>
      <c r="P46" s="369"/>
      <c r="Q46" s="369"/>
      <c r="R46" s="369"/>
      <c r="S46" s="369"/>
      <c r="T46" s="369"/>
      <c r="U46" s="369"/>
      <c r="V46" s="369"/>
      <c r="W46" s="369"/>
      <c r="X46" s="369"/>
      <c r="Y46" s="1548">
        <v>1</v>
      </c>
      <c r="Z46" s="373"/>
      <c r="AA46" s="373"/>
      <c r="AB46" s="353"/>
      <c r="AC46" s="380"/>
      <c r="AD46" s="384"/>
      <c r="AE46" s="380"/>
      <c r="AF46" s="380"/>
      <c r="AG46" s="381"/>
      <c r="AH46" s="382"/>
      <c r="AI46" s="383"/>
      <c r="AJ46" s="384"/>
      <c r="AK46" s="383"/>
      <c r="AL46" s="383"/>
      <c r="AM46" s="383"/>
      <c r="AN46" s="383"/>
      <c r="AO46" s="385"/>
      <c r="AP46" s="168">
        <v>1</v>
      </c>
      <c r="AQ46" s="2293">
        <v>0.3333333333333333</v>
      </c>
      <c r="AR46" s="1709">
        <v>613</v>
      </c>
    </row>
    <row r="47" spans="1:43" ht="15" customHeight="1">
      <c r="A47" s="3092" t="s">
        <v>92</v>
      </c>
      <c r="B47" s="3093"/>
      <c r="C47" s="3093"/>
      <c r="D47" s="3093"/>
      <c r="E47" s="386"/>
      <c r="F47" s="1549"/>
      <c r="G47" s="1549"/>
      <c r="H47" s="1549"/>
      <c r="I47" s="1550">
        <f>SUM(I41:I46)</f>
        <v>1.0000000000000002</v>
      </c>
      <c r="J47" s="1551">
        <f>I47</f>
        <v>1.0000000000000002</v>
      </c>
      <c r="K47" s="1549"/>
      <c r="L47" s="1549"/>
      <c r="M47" s="1549"/>
      <c r="N47" s="1549"/>
      <c r="O47" s="1552"/>
      <c r="P47" s="1552"/>
      <c r="Q47" s="1552"/>
      <c r="R47" s="1552"/>
      <c r="S47" s="1552"/>
      <c r="T47" s="1552"/>
      <c r="U47" s="1552"/>
      <c r="V47" s="1552"/>
      <c r="W47" s="1552"/>
      <c r="X47" s="1552"/>
      <c r="Y47" s="1552"/>
      <c r="Z47" s="1552"/>
      <c r="AA47" s="1552"/>
      <c r="AB47" s="1552"/>
      <c r="AC47" s="339"/>
      <c r="AD47" s="344"/>
      <c r="AE47" s="342"/>
      <c r="AF47" s="343"/>
      <c r="AG47" s="344"/>
      <c r="AH47" s="339"/>
      <c r="AI47" s="344"/>
      <c r="AJ47" s="342"/>
      <c r="AK47" s="343"/>
      <c r="AL47" s="344"/>
      <c r="AM47" s="339"/>
      <c r="AN47" s="344"/>
      <c r="AO47" s="342"/>
      <c r="AP47" s="2303">
        <v>1</v>
      </c>
      <c r="AQ47" s="2297"/>
    </row>
    <row r="48" spans="1:43" ht="15.75" customHeight="1" thickBot="1">
      <c r="A48" s="3094" t="s">
        <v>102</v>
      </c>
      <c r="B48" s="3095"/>
      <c r="C48" s="3095"/>
      <c r="D48" s="3095"/>
      <c r="E48" s="1526"/>
      <c r="F48" s="1553"/>
      <c r="G48" s="1553"/>
      <c r="H48" s="1553"/>
      <c r="I48" s="1554">
        <f>AVERAGE(I47,I40,I36,I31,I29)</f>
        <v>0.95</v>
      </c>
      <c r="J48" s="1553"/>
      <c r="K48" s="1553"/>
      <c r="L48" s="1553"/>
      <c r="M48" s="1553"/>
      <c r="N48" s="1553"/>
      <c r="O48" s="1553"/>
      <c r="P48" s="1553"/>
      <c r="Q48" s="1553"/>
      <c r="R48" s="1553"/>
      <c r="S48" s="1553"/>
      <c r="T48" s="1553"/>
      <c r="U48" s="1553"/>
      <c r="V48" s="1553"/>
      <c r="W48" s="1553"/>
      <c r="X48" s="1553"/>
      <c r="Y48" s="1553"/>
      <c r="Z48" s="1555"/>
      <c r="AA48" s="1555"/>
      <c r="AB48" s="1553"/>
      <c r="AC48" s="388"/>
      <c r="AD48" s="392"/>
      <c r="AE48" s="390"/>
      <c r="AF48" s="391"/>
      <c r="AG48" s="392"/>
      <c r="AH48" s="388"/>
      <c r="AI48" s="392"/>
      <c r="AJ48" s="390"/>
      <c r="AK48" s="391"/>
      <c r="AL48" s="392"/>
      <c r="AM48" s="388"/>
      <c r="AN48" s="392"/>
      <c r="AO48" s="390"/>
      <c r="AP48" s="2298"/>
      <c r="AQ48" s="2298"/>
    </row>
    <row r="49" spans="1:43" ht="27" thickBot="1">
      <c r="A49" s="393"/>
      <c r="B49" s="394"/>
      <c r="C49" s="395"/>
      <c r="D49" s="395"/>
      <c r="E49" s="395"/>
      <c r="F49" s="1556"/>
      <c r="G49" s="1557"/>
      <c r="H49" s="1557"/>
      <c r="I49" s="1558"/>
      <c r="J49" s="1558"/>
      <c r="K49" s="1559"/>
      <c r="L49" s="1559"/>
      <c r="M49" s="1557"/>
      <c r="N49" s="1557"/>
      <c r="O49" s="1557"/>
      <c r="P49" s="1557"/>
      <c r="Q49" s="1557"/>
      <c r="R49" s="1557"/>
      <c r="S49" s="1557"/>
      <c r="T49" s="1557"/>
      <c r="U49" s="1557"/>
      <c r="V49" s="1557"/>
      <c r="W49" s="1557"/>
      <c r="X49" s="1557"/>
      <c r="Y49" s="1557"/>
      <c r="Z49" s="1560"/>
      <c r="AA49" s="1560"/>
      <c r="AB49" s="1557"/>
      <c r="AC49" s="1557"/>
      <c r="AD49" s="1557"/>
      <c r="AE49" s="1557"/>
      <c r="AF49" s="1557"/>
      <c r="AG49" s="1557"/>
      <c r="AH49" s="1557"/>
      <c r="AI49" s="1557"/>
      <c r="AJ49" s="1557"/>
      <c r="AK49" s="1557"/>
      <c r="AL49" s="1557"/>
      <c r="AM49" s="1557"/>
      <c r="AN49" s="1557"/>
      <c r="AO49" s="1557"/>
      <c r="AP49" s="2304">
        <v>1</v>
      </c>
      <c r="AQ49" s="2304">
        <v>0.39</v>
      </c>
    </row>
    <row r="51" ht="78" customHeight="1">
      <c r="B51" s="1712" t="s">
        <v>1728</v>
      </c>
    </row>
  </sheetData>
  <sheetProtection/>
  <mergeCells count="43">
    <mergeCell ref="AC5:AO9"/>
    <mergeCell ref="A6:AB6"/>
    <mergeCell ref="A7:AB7"/>
    <mergeCell ref="A8:AB8"/>
    <mergeCell ref="A9:AB9"/>
    <mergeCell ref="A24:A28"/>
    <mergeCell ref="B24:B28"/>
    <mergeCell ref="C24:C26"/>
    <mergeCell ref="C27:C28"/>
    <mergeCell ref="A29:D29"/>
    <mergeCell ref="A5:AB5"/>
    <mergeCell ref="AC21:AO21"/>
    <mergeCell ref="A13:D13"/>
    <mergeCell ref="E13:AB13"/>
    <mergeCell ref="AC13:AO13"/>
    <mergeCell ref="A18:D18"/>
    <mergeCell ref="A19:D19"/>
    <mergeCell ref="A11:D11"/>
    <mergeCell ref="E11:AB11"/>
    <mergeCell ref="AC11:AO11"/>
    <mergeCell ref="A21:D21"/>
    <mergeCell ref="A1:C4"/>
    <mergeCell ref="AK1:AM4"/>
    <mergeCell ref="AN1:AO4"/>
    <mergeCell ref="D1:AJ2"/>
    <mergeCell ref="D3:AJ4"/>
    <mergeCell ref="E21:AB21"/>
    <mergeCell ref="A43:A46"/>
    <mergeCell ref="A36:D36"/>
    <mergeCell ref="A31:D31"/>
    <mergeCell ref="A32:A35"/>
    <mergeCell ref="B32:B35"/>
    <mergeCell ref="C32:C35"/>
    <mergeCell ref="A47:D47"/>
    <mergeCell ref="A48:D48"/>
    <mergeCell ref="A38:A39"/>
    <mergeCell ref="B38:B39"/>
    <mergeCell ref="C38:C39"/>
    <mergeCell ref="A40:D40"/>
    <mergeCell ref="A41:A42"/>
    <mergeCell ref="C41:C42"/>
    <mergeCell ref="C43:C46"/>
    <mergeCell ref="B41:B46"/>
  </mergeCells>
  <printOptions/>
  <pageMargins left="0.7" right="0.7" top="0.75" bottom="0.75" header="0.3" footer="0.3"/>
  <pageSetup horizontalDpi="600" verticalDpi="600" orientation="landscape" scale="31" r:id="rId4"/>
  <drawing r:id="rId3"/>
  <legacyDrawing r:id="rId2"/>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4"/>
  </sheetPr>
  <dimension ref="A1:AS44"/>
  <sheetViews>
    <sheetView view="pageBreakPreview" zoomScale="70" zoomScaleNormal="55" zoomScaleSheetLayoutView="70" zoomScalePageLayoutView="0" workbookViewId="0" topLeftCell="C31">
      <pane xSplit="2" topLeftCell="H1" activePane="topRight" state="frozen"/>
      <selection pane="topLeft" activeCell="C12" sqref="C12"/>
      <selection pane="topRight" activeCell="AU16" sqref="AU16"/>
    </sheetView>
  </sheetViews>
  <sheetFormatPr defaultColWidth="11.421875" defaultRowHeight="15"/>
  <cols>
    <col min="1" max="1" width="11.421875" style="70" customWidth="1"/>
    <col min="2" max="2" width="22.8515625" style="70" customWidth="1"/>
    <col min="3" max="3" width="25.28125" style="70" customWidth="1"/>
    <col min="4" max="4" width="33.7109375" style="99" customWidth="1"/>
    <col min="5" max="5" width="16.421875" style="70" customWidth="1"/>
    <col min="6" max="6" width="11.421875" style="70" customWidth="1"/>
    <col min="7" max="7" width="28.7109375" style="70" customWidth="1"/>
    <col min="8" max="8" width="26.57421875" style="70" customWidth="1"/>
    <col min="9" max="9" width="17.7109375" style="70" customWidth="1"/>
    <col min="10" max="10" width="26.140625" style="70" customWidth="1"/>
    <col min="11" max="11" width="11.421875" style="70" customWidth="1"/>
    <col min="12" max="12" width="13.140625" style="70" customWidth="1"/>
    <col min="13" max="24" width="5.7109375" style="70" bestFit="1" customWidth="1"/>
    <col min="25" max="25" width="9.7109375" style="848" customWidth="1"/>
    <col min="26" max="26" width="26.140625" style="100" hidden="1" customWidth="1"/>
    <col min="27" max="27" width="17.421875" style="100" customWidth="1"/>
    <col min="28" max="28" width="17.8515625" style="70" bestFit="1" customWidth="1"/>
    <col min="29" max="29" width="13.421875" style="70" hidden="1" customWidth="1"/>
    <col min="30" max="30" width="9.7109375" style="70" hidden="1" customWidth="1"/>
    <col min="31" max="31" width="10.7109375" style="70" hidden="1" customWidth="1"/>
    <col min="32" max="32" width="15.28125" style="70" hidden="1" customWidth="1"/>
    <col min="33" max="34" width="16.00390625" style="70" hidden="1" customWidth="1"/>
    <col min="35" max="36" width="15.28125" style="70" hidden="1" customWidth="1"/>
    <col min="37" max="38" width="16.00390625" style="70" hidden="1" customWidth="1"/>
    <col min="39" max="39" width="12.57421875" style="70" hidden="1" customWidth="1"/>
    <col min="40" max="40" width="16.421875" style="70" hidden="1" customWidth="1"/>
    <col min="41" max="41" width="16.00390625" style="70" hidden="1" customWidth="1"/>
    <col min="42" max="42" width="33.57421875" style="70" customWidth="1"/>
    <col min="43" max="43" width="26.28125" style="2069" customWidth="1"/>
    <col min="44" max="44" width="37.57421875" style="186" hidden="1" customWidth="1"/>
    <col min="45" max="45" width="18.421875" style="70" hidden="1" customWidth="1"/>
    <col min="46" max="16384" width="11.421875" style="70" customWidth="1"/>
  </cols>
  <sheetData>
    <row r="1" spans="1:44" ht="15" customHeight="1">
      <c r="A1" s="2308"/>
      <c r="B1" s="2309"/>
      <c r="C1" s="2310"/>
      <c r="D1" s="2320" t="s">
        <v>1552</v>
      </c>
      <c r="E1" s="2315"/>
      <c r="F1" s="2315"/>
      <c r="G1" s="2315"/>
      <c r="H1" s="2315"/>
      <c r="I1" s="2315"/>
      <c r="J1" s="2315"/>
      <c r="K1" s="2315"/>
      <c r="L1" s="2315"/>
      <c r="M1" s="2315"/>
      <c r="N1" s="2315"/>
      <c r="O1" s="2315"/>
      <c r="P1" s="2315"/>
      <c r="Q1" s="2316"/>
      <c r="R1" s="2314" t="s">
        <v>1562</v>
      </c>
      <c r="S1" s="2315"/>
      <c r="T1" s="2315"/>
      <c r="U1" s="2315"/>
      <c r="V1" s="2315"/>
      <c r="W1" s="2315"/>
      <c r="X1" s="2315"/>
      <c r="Y1" s="2316"/>
      <c r="Z1" s="878"/>
      <c r="AA1" s="2320" t="s">
        <v>1563</v>
      </c>
      <c r="AB1" s="2315"/>
      <c r="AC1" s="2315"/>
      <c r="AD1" s="2315"/>
      <c r="AE1" s="2315"/>
      <c r="AF1" s="2315"/>
      <c r="AG1" s="2315"/>
      <c r="AH1" s="2315"/>
      <c r="AI1" s="2315"/>
      <c r="AJ1" s="2315"/>
      <c r="AK1" s="2315"/>
      <c r="AL1" s="2315"/>
      <c r="AM1" s="2315"/>
      <c r="AN1" s="2315"/>
      <c r="AO1" s="2315"/>
      <c r="AP1" s="2316"/>
      <c r="AQ1" s="2067"/>
      <c r="AR1" s="2059"/>
    </row>
    <row r="2" spans="1:44" ht="15.75" customHeight="1" thickBot="1">
      <c r="A2" s="2311"/>
      <c r="B2" s="2312"/>
      <c r="C2" s="2313"/>
      <c r="D2" s="2321"/>
      <c r="E2" s="2322"/>
      <c r="F2" s="2322"/>
      <c r="G2" s="2322"/>
      <c r="H2" s="2322"/>
      <c r="I2" s="2322"/>
      <c r="J2" s="2322"/>
      <c r="K2" s="2322"/>
      <c r="L2" s="2322"/>
      <c r="M2" s="2322"/>
      <c r="N2" s="2322"/>
      <c r="O2" s="2322"/>
      <c r="P2" s="2322"/>
      <c r="Q2" s="2323"/>
      <c r="R2" s="2317"/>
      <c r="S2" s="2318"/>
      <c r="T2" s="2318"/>
      <c r="U2" s="2318"/>
      <c r="V2" s="2318"/>
      <c r="W2" s="2318"/>
      <c r="X2" s="2318"/>
      <c r="Y2" s="2319"/>
      <c r="Z2" s="877"/>
      <c r="AA2" s="2317"/>
      <c r="AB2" s="2318"/>
      <c r="AC2" s="2318"/>
      <c r="AD2" s="2318"/>
      <c r="AE2" s="2318"/>
      <c r="AF2" s="2318"/>
      <c r="AG2" s="2318"/>
      <c r="AH2" s="2318"/>
      <c r="AI2" s="2318"/>
      <c r="AJ2" s="2318"/>
      <c r="AK2" s="2318"/>
      <c r="AL2" s="2318"/>
      <c r="AM2" s="2318"/>
      <c r="AN2" s="2318"/>
      <c r="AO2" s="2318"/>
      <c r="AP2" s="2319"/>
      <c r="AQ2" s="2067"/>
      <c r="AR2" s="2059"/>
    </row>
    <row r="3" spans="1:44" ht="15" customHeight="1">
      <c r="A3" s="2311"/>
      <c r="B3" s="2312"/>
      <c r="C3" s="2313"/>
      <c r="D3" s="2320" t="s">
        <v>1554</v>
      </c>
      <c r="E3" s="2315"/>
      <c r="F3" s="2315"/>
      <c r="G3" s="2315"/>
      <c r="H3" s="2315"/>
      <c r="I3" s="2315"/>
      <c r="J3" s="2315"/>
      <c r="K3" s="2315"/>
      <c r="L3" s="2315"/>
      <c r="M3" s="2315"/>
      <c r="N3" s="2315"/>
      <c r="O3" s="2315"/>
      <c r="P3" s="2315"/>
      <c r="Q3" s="2316"/>
      <c r="R3" s="2317"/>
      <c r="S3" s="2318"/>
      <c r="T3" s="2318"/>
      <c r="U3" s="2318"/>
      <c r="V3" s="2318"/>
      <c r="W3" s="2318"/>
      <c r="X3" s="2318"/>
      <c r="Y3" s="2319"/>
      <c r="Z3" s="877"/>
      <c r="AA3" s="2317"/>
      <c r="AB3" s="2318"/>
      <c r="AC3" s="2318"/>
      <c r="AD3" s="2318"/>
      <c r="AE3" s="2318"/>
      <c r="AF3" s="2318"/>
      <c r="AG3" s="2318"/>
      <c r="AH3" s="2318"/>
      <c r="AI3" s="2318"/>
      <c r="AJ3" s="2318"/>
      <c r="AK3" s="2318"/>
      <c r="AL3" s="2318"/>
      <c r="AM3" s="2318"/>
      <c r="AN3" s="2318"/>
      <c r="AO3" s="2318"/>
      <c r="AP3" s="2319"/>
      <c r="AQ3" s="2067"/>
      <c r="AR3" s="2059"/>
    </row>
    <row r="4" spans="1:44" ht="15.75" customHeight="1" thickBot="1">
      <c r="A4" s="2311"/>
      <c r="B4" s="2312"/>
      <c r="C4" s="2313"/>
      <c r="D4" s="2317"/>
      <c r="E4" s="2318"/>
      <c r="F4" s="2318"/>
      <c r="G4" s="2318"/>
      <c r="H4" s="2318"/>
      <c r="I4" s="2318"/>
      <c r="J4" s="2318"/>
      <c r="K4" s="2318"/>
      <c r="L4" s="2318"/>
      <c r="M4" s="2318"/>
      <c r="N4" s="2318"/>
      <c r="O4" s="2318"/>
      <c r="P4" s="2318"/>
      <c r="Q4" s="2319"/>
      <c r="R4" s="2317"/>
      <c r="S4" s="2318"/>
      <c r="T4" s="2318"/>
      <c r="U4" s="2318"/>
      <c r="V4" s="2318"/>
      <c r="W4" s="2318"/>
      <c r="X4" s="2318"/>
      <c r="Y4" s="2319"/>
      <c r="Z4" s="877"/>
      <c r="AA4" s="2317"/>
      <c r="AB4" s="2318"/>
      <c r="AC4" s="2318"/>
      <c r="AD4" s="2318"/>
      <c r="AE4" s="2318"/>
      <c r="AF4" s="2318"/>
      <c r="AG4" s="2318"/>
      <c r="AH4" s="2318"/>
      <c r="AI4" s="2318"/>
      <c r="AJ4" s="2318"/>
      <c r="AK4" s="2318"/>
      <c r="AL4" s="2318"/>
      <c r="AM4" s="2318"/>
      <c r="AN4" s="2318"/>
      <c r="AO4" s="2318"/>
      <c r="AP4" s="2319"/>
      <c r="AQ4" s="2067"/>
      <c r="AR4" s="2059"/>
    </row>
    <row r="5" spans="1:44" ht="20.25" customHeight="1">
      <c r="A5" s="2380" t="s">
        <v>317</v>
      </c>
      <c r="B5" s="2381"/>
      <c r="C5" s="2381"/>
      <c r="D5" s="2381"/>
      <c r="E5" s="2381"/>
      <c r="F5" s="2381"/>
      <c r="G5" s="2381"/>
      <c r="H5" s="2381"/>
      <c r="I5" s="2381"/>
      <c r="J5" s="2381"/>
      <c r="K5" s="2381"/>
      <c r="L5" s="2381"/>
      <c r="M5" s="2381"/>
      <c r="N5" s="2381"/>
      <c r="O5" s="2381"/>
      <c r="P5" s="2381"/>
      <c r="Q5" s="2381"/>
      <c r="R5" s="2381"/>
      <c r="S5" s="2381"/>
      <c r="T5" s="2381"/>
      <c r="U5" s="2381"/>
      <c r="V5" s="2381"/>
      <c r="W5" s="2381"/>
      <c r="X5" s="2381"/>
      <c r="Y5" s="2381"/>
      <c r="Z5" s="2381"/>
      <c r="AA5" s="2381"/>
      <c r="AB5" s="2381"/>
      <c r="AC5" s="2381"/>
      <c r="AD5" s="2381"/>
      <c r="AE5" s="2381"/>
      <c r="AF5" s="2381"/>
      <c r="AG5" s="2381"/>
      <c r="AH5" s="2381"/>
      <c r="AI5" s="2381"/>
      <c r="AJ5" s="2381"/>
      <c r="AK5" s="2381"/>
      <c r="AL5" s="2381"/>
      <c r="AM5" s="2381"/>
      <c r="AN5" s="2381"/>
      <c r="AO5" s="2381"/>
      <c r="AP5" s="2382"/>
      <c r="AQ5" s="2068"/>
      <c r="AR5" s="2059"/>
    </row>
    <row r="6" spans="1:44" ht="15.75" customHeight="1">
      <c r="A6" s="2383"/>
      <c r="B6" s="2384"/>
      <c r="C6" s="2384"/>
      <c r="D6" s="2384"/>
      <c r="E6" s="2384"/>
      <c r="F6" s="2384"/>
      <c r="G6" s="2384"/>
      <c r="H6" s="2384"/>
      <c r="I6" s="2384"/>
      <c r="J6" s="2384"/>
      <c r="K6" s="2384"/>
      <c r="L6" s="2384"/>
      <c r="M6" s="2384"/>
      <c r="N6" s="2384"/>
      <c r="O6" s="2384"/>
      <c r="P6" s="2384"/>
      <c r="Q6" s="2384"/>
      <c r="R6" s="2384"/>
      <c r="S6" s="2384"/>
      <c r="T6" s="2384"/>
      <c r="U6" s="2384"/>
      <c r="V6" s="2384"/>
      <c r="W6" s="2384"/>
      <c r="X6" s="2384"/>
      <c r="Y6" s="2384"/>
      <c r="Z6" s="2384"/>
      <c r="AA6" s="2384"/>
      <c r="AB6" s="2384"/>
      <c r="AC6" s="2384"/>
      <c r="AD6" s="2384"/>
      <c r="AE6" s="2384"/>
      <c r="AF6" s="2384"/>
      <c r="AG6" s="2384"/>
      <c r="AH6" s="2384"/>
      <c r="AI6" s="2384"/>
      <c r="AJ6" s="2384"/>
      <c r="AK6" s="2384"/>
      <c r="AL6" s="2384"/>
      <c r="AM6" s="2384"/>
      <c r="AN6" s="2384"/>
      <c r="AO6" s="2384"/>
      <c r="AP6" s="2385"/>
      <c r="AQ6" s="2068"/>
      <c r="AR6" s="2059"/>
    </row>
    <row r="7" spans="1:44" ht="15.75" customHeight="1">
      <c r="A7" s="2383"/>
      <c r="B7" s="2384"/>
      <c r="C7" s="2384"/>
      <c r="D7" s="2384"/>
      <c r="E7" s="2384"/>
      <c r="F7" s="2384"/>
      <c r="G7" s="2384"/>
      <c r="H7" s="2384"/>
      <c r="I7" s="2384"/>
      <c r="J7" s="2384"/>
      <c r="K7" s="2384"/>
      <c r="L7" s="2384"/>
      <c r="M7" s="2384"/>
      <c r="N7" s="2384"/>
      <c r="O7" s="2384"/>
      <c r="P7" s="2384"/>
      <c r="Q7" s="2384"/>
      <c r="R7" s="2384"/>
      <c r="S7" s="2384"/>
      <c r="T7" s="2384"/>
      <c r="U7" s="2384"/>
      <c r="V7" s="2384"/>
      <c r="W7" s="2384"/>
      <c r="X7" s="2384"/>
      <c r="Y7" s="2384"/>
      <c r="Z7" s="2384"/>
      <c r="AA7" s="2384"/>
      <c r="AB7" s="2384"/>
      <c r="AC7" s="2384"/>
      <c r="AD7" s="2384"/>
      <c r="AE7" s="2384"/>
      <c r="AF7" s="2384"/>
      <c r="AG7" s="2384"/>
      <c r="AH7" s="2384"/>
      <c r="AI7" s="2384"/>
      <c r="AJ7" s="2384"/>
      <c r="AK7" s="2384"/>
      <c r="AL7" s="2384"/>
      <c r="AM7" s="2384"/>
      <c r="AN7" s="2384"/>
      <c r="AO7" s="2384"/>
      <c r="AP7" s="2385"/>
      <c r="AQ7" s="2068"/>
      <c r="AR7" s="2059"/>
    </row>
    <row r="8" spans="1:44" ht="15.75" customHeight="1">
      <c r="A8" s="2383"/>
      <c r="B8" s="2384"/>
      <c r="C8" s="2384"/>
      <c r="D8" s="2384"/>
      <c r="E8" s="2384"/>
      <c r="F8" s="2384"/>
      <c r="G8" s="2384"/>
      <c r="H8" s="2384"/>
      <c r="I8" s="2384"/>
      <c r="J8" s="2384"/>
      <c r="K8" s="2384"/>
      <c r="L8" s="2384"/>
      <c r="M8" s="2384"/>
      <c r="N8" s="2384"/>
      <c r="O8" s="2384"/>
      <c r="P8" s="2384"/>
      <c r="Q8" s="2384"/>
      <c r="R8" s="2384"/>
      <c r="S8" s="2384"/>
      <c r="T8" s="2384"/>
      <c r="U8" s="2384"/>
      <c r="V8" s="2384"/>
      <c r="W8" s="2384"/>
      <c r="X8" s="2384"/>
      <c r="Y8" s="2384"/>
      <c r="Z8" s="2384"/>
      <c r="AA8" s="2384"/>
      <c r="AB8" s="2384"/>
      <c r="AC8" s="2384"/>
      <c r="AD8" s="2384"/>
      <c r="AE8" s="2384"/>
      <c r="AF8" s="2384"/>
      <c r="AG8" s="2384"/>
      <c r="AH8" s="2384"/>
      <c r="AI8" s="2384"/>
      <c r="AJ8" s="2384"/>
      <c r="AK8" s="2384"/>
      <c r="AL8" s="2384"/>
      <c r="AM8" s="2384"/>
      <c r="AN8" s="2384"/>
      <c r="AO8" s="2384"/>
      <c r="AP8" s="2385"/>
      <c r="AQ8" s="2068"/>
      <c r="AR8" s="2059"/>
    </row>
    <row r="9" spans="1:44" ht="16.5" customHeight="1" thickBot="1">
      <c r="A9" s="2386"/>
      <c r="B9" s="2387"/>
      <c r="C9" s="2387"/>
      <c r="D9" s="2387"/>
      <c r="E9" s="2387"/>
      <c r="F9" s="2387"/>
      <c r="G9" s="2387"/>
      <c r="H9" s="2387"/>
      <c r="I9" s="2387"/>
      <c r="J9" s="2387"/>
      <c r="K9" s="2387"/>
      <c r="L9" s="2387"/>
      <c r="M9" s="2387"/>
      <c r="N9" s="2387"/>
      <c r="O9" s="2387"/>
      <c r="P9" s="2387"/>
      <c r="Q9" s="2387"/>
      <c r="R9" s="2387"/>
      <c r="S9" s="2387"/>
      <c r="T9" s="2387"/>
      <c r="U9" s="2387"/>
      <c r="V9" s="2387"/>
      <c r="W9" s="2387"/>
      <c r="X9" s="2387"/>
      <c r="Y9" s="2387"/>
      <c r="Z9" s="2387"/>
      <c r="AA9" s="2387"/>
      <c r="AB9" s="2387"/>
      <c r="AC9" s="2387"/>
      <c r="AD9" s="2387"/>
      <c r="AE9" s="2387"/>
      <c r="AF9" s="2387"/>
      <c r="AG9" s="2387"/>
      <c r="AH9" s="2387"/>
      <c r="AI9" s="2387"/>
      <c r="AJ9" s="2387"/>
      <c r="AK9" s="2387"/>
      <c r="AL9" s="2387"/>
      <c r="AM9" s="2387"/>
      <c r="AN9" s="2387"/>
      <c r="AO9" s="2387"/>
      <c r="AP9" s="2388"/>
      <c r="AQ9" s="2068"/>
      <c r="AR9" s="2059"/>
    </row>
    <row r="10" spans="1:41" ht="4.5" customHeight="1" thickBot="1">
      <c r="A10" s="2348"/>
      <c r="B10" s="2349"/>
      <c r="C10" s="2349"/>
      <c r="D10" s="2349"/>
      <c r="E10" s="2350"/>
      <c r="F10" s="2350"/>
      <c r="G10" s="2350"/>
      <c r="H10" s="2350"/>
      <c r="I10" s="2350"/>
      <c r="J10" s="2350"/>
      <c r="K10" s="2350"/>
      <c r="L10" s="2350"/>
      <c r="M10" s="2350"/>
      <c r="N10" s="2350"/>
      <c r="O10" s="2350"/>
      <c r="P10" s="2350"/>
      <c r="Q10" s="2350"/>
      <c r="R10" s="2350"/>
      <c r="S10" s="2350"/>
      <c r="T10" s="2350"/>
      <c r="U10" s="2350"/>
      <c r="V10" s="2350"/>
      <c r="W10" s="2350"/>
      <c r="X10" s="2350"/>
      <c r="Y10" s="2350"/>
      <c r="Z10" s="2350"/>
      <c r="AA10" s="2350"/>
      <c r="AB10" s="2351"/>
      <c r="AC10" s="71"/>
      <c r="AD10" s="71"/>
      <c r="AE10" s="71"/>
      <c r="AF10" s="71"/>
      <c r="AG10" s="71"/>
      <c r="AH10" s="71"/>
      <c r="AI10" s="71"/>
      <c r="AJ10" s="71"/>
      <c r="AK10" s="71"/>
      <c r="AL10" s="71"/>
      <c r="AM10" s="71"/>
      <c r="AN10" s="71"/>
      <c r="AO10" s="71"/>
    </row>
    <row r="11" spans="1:44" s="835" customFormat="1" ht="32.25" customHeight="1" thickBot="1">
      <c r="A11" s="2352" t="s">
        <v>8</v>
      </c>
      <c r="B11" s="2353"/>
      <c r="C11" s="2353"/>
      <c r="D11" s="1845"/>
      <c r="E11" s="2377" t="s">
        <v>9</v>
      </c>
      <c r="F11" s="2378"/>
      <c r="G11" s="2378"/>
      <c r="H11" s="2378"/>
      <c r="I11" s="2378"/>
      <c r="J11" s="2378"/>
      <c r="K11" s="2378"/>
      <c r="L11" s="2378"/>
      <c r="M11" s="2378"/>
      <c r="N11" s="2378"/>
      <c r="O11" s="2378"/>
      <c r="P11" s="2378"/>
      <c r="Q11" s="2378"/>
      <c r="R11" s="2378"/>
      <c r="S11" s="2378"/>
      <c r="T11" s="2378"/>
      <c r="U11" s="2378"/>
      <c r="V11" s="2378"/>
      <c r="W11" s="2378"/>
      <c r="X11" s="2378"/>
      <c r="Y11" s="2378"/>
      <c r="Z11" s="2378"/>
      <c r="AA11" s="2378"/>
      <c r="AB11" s="2378"/>
      <c r="AC11" s="2378"/>
      <c r="AD11" s="2378"/>
      <c r="AE11" s="2378"/>
      <c r="AF11" s="2378"/>
      <c r="AG11" s="2378"/>
      <c r="AH11" s="2378"/>
      <c r="AI11" s="2378"/>
      <c r="AJ11" s="2378"/>
      <c r="AK11" s="2378"/>
      <c r="AL11" s="2378"/>
      <c r="AM11" s="2378"/>
      <c r="AN11" s="2378"/>
      <c r="AO11" s="2378"/>
      <c r="AP11" s="2379"/>
      <c r="AQ11" s="2070"/>
      <c r="AR11" s="2060"/>
    </row>
    <row r="12" spans="1:41" ht="4.5" customHeight="1" thickBot="1">
      <c r="A12" s="950"/>
      <c r="B12" s="73"/>
      <c r="C12" s="72"/>
      <c r="D12" s="72"/>
      <c r="E12" s="72"/>
      <c r="F12" s="74"/>
      <c r="G12" s="72"/>
      <c r="H12" s="72"/>
      <c r="I12" s="75"/>
      <c r="J12" s="72"/>
      <c r="K12" s="76"/>
      <c r="L12" s="76"/>
      <c r="M12" s="72"/>
      <c r="N12" s="72"/>
      <c r="O12" s="72"/>
      <c r="P12" s="72"/>
      <c r="Q12" s="72"/>
      <c r="R12" s="72"/>
      <c r="S12" s="72"/>
      <c r="T12" s="72"/>
      <c r="U12" s="72"/>
      <c r="V12" s="72"/>
      <c r="W12" s="72"/>
      <c r="X12" s="72"/>
      <c r="Y12" s="73"/>
      <c r="Z12" s="77"/>
      <c r="AA12" s="77"/>
      <c r="AB12" s="115"/>
      <c r="AC12" s="71"/>
      <c r="AD12" s="71"/>
      <c r="AE12" s="71"/>
      <c r="AF12" s="71"/>
      <c r="AG12" s="71"/>
      <c r="AH12" s="71"/>
      <c r="AI12" s="71"/>
      <c r="AJ12" s="71"/>
      <c r="AK12" s="71"/>
      <c r="AL12" s="71"/>
      <c r="AM12" s="71"/>
      <c r="AN12" s="71"/>
      <c r="AO12" s="71"/>
    </row>
    <row r="13" spans="1:44" ht="17.25" customHeight="1" thickBot="1">
      <c r="A13" s="2340" t="s">
        <v>10</v>
      </c>
      <c r="B13" s="2341"/>
      <c r="C13" s="2341"/>
      <c r="D13" s="951"/>
      <c r="E13" s="2343" t="s">
        <v>11</v>
      </c>
      <c r="F13" s="2344"/>
      <c r="G13" s="2344"/>
      <c r="H13" s="2344"/>
      <c r="I13" s="2344"/>
      <c r="J13" s="2344"/>
      <c r="K13" s="2344"/>
      <c r="L13" s="2344"/>
      <c r="M13" s="2344"/>
      <c r="N13" s="2344"/>
      <c r="O13" s="2344"/>
      <c r="P13" s="2344"/>
      <c r="Q13" s="2344"/>
      <c r="R13" s="2344"/>
      <c r="S13" s="2344"/>
      <c r="T13" s="2344"/>
      <c r="U13" s="2344"/>
      <c r="V13" s="2344"/>
      <c r="W13" s="2344"/>
      <c r="X13" s="2344"/>
      <c r="Y13" s="2344"/>
      <c r="Z13" s="2344"/>
      <c r="AA13" s="2344"/>
      <c r="AB13" s="2344"/>
      <c r="AC13" s="2344"/>
      <c r="AD13" s="2344"/>
      <c r="AE13" s="2344"/>
      <c r="AF13" s="2344"/>
      <c r="AG13" s="2344"/>
      <c r="AH13" s="2344"/>
      <c r="AI13" s="2344"/>
      <c r="AJ13" s="2344"/>
      <c r="AK13" s="2344"/>
      <c r="AL13" s="2344"/>
      <c r="AM13" s="2344"/>
      <c r="AN13" s="2344"/>
      <c r="AO13" s="2344"/>
      <c r="AP13" s="2345"/>
      <c r="AQ13" s="2071"/>
      <c r="AR13" s="2059"/>
    </row>
    <row r="14" spans="1:44" ht="6.75" customHeight="1" thickBot="1">
      <c r="A14" s="950"/>
      <c r="B14" s="73"/>
      <c r="C14" s="72"/>
      <c r="D14" s="72"/>
      <c r="E14" s="72"/>
      <c r="F14" s="74"/>
      <c r="G14" s="72"/>
      <c r="H14" s="72"/>
      <c r="I14" s="75"/>
      <c r="J14" s="72"/>
      <c r="K14" s="76"/>
      <c r="L14" s="76"/>
      <c r="M14" s="72"/>
      <c r="N14" s="72"/>
      <c r="O14" s="72"/>
      <c r="P14" s="72"/>
      <c r="Q14" s="72"/>
      <c r="R14" s="72"/>
      <c r="S14" s="72"/>
      <c r="T14" s="72"/>
      <c r="U14" s="72"/>
      <c r="V14" s="72"/>
      <c r="W14" s="72"/>
      <c r="X14" s="72"/>
      <c r="Y14" s="73"/>
      <c r="Z14" s="77"/>
      <c r="AA14" s="77"/>
      <c r="AB14" s="115"/>
      <c r="AC14" s="71"/>
      <c r="AD14" s="71"/>
      <c r="AE14" s="71"/>
      <c r="AF14" s="71"/>
      <c r="AG14" s="71"/>
      <c r="AH14" s="71"/>
      <c r="AI14" s="71"/>
      <c r="AJ14" s="71"/>
      <c r="AK14" s="71"/>
      <c r="AL14" s="71"/>
      <c r="AM14" s="71"/>
      <c r="AN14" s="71"/>
      <c r="AO14" s="71"/>
      <c r="AP14" s="22"/>
      <c r="AQ14" s="2072"/>
      <c r="AR14" s="34"/>
    </row>
    <row r="15" spans="1:45" ht="64.5" thickBot="1">
      <c r="A15" s="952" t="s">
        <v>12</v>
      </c>
      <c r="B15" s="953" t="s">
        <v>13</v>
      </c>
      <c r="C15" s="954" t="s">
        <v>14</v>
      </c>
      <c r="D15" s="101" t="s">
        <v>15</v>
      </c>
      <c r="E15" s="955" t="s">
        <v>16</v>
      </c>
      <c r="F15" s="956" t="s">
        <v>17</v>
      </c>
      <c r="G15" s="956" t="s">
        <v>18</v>
      </c>
      <c r="H15" s="956" t="s">
        <v>19</v>
      </c>
      <c r="I15" s="956" t="s">
        <v>20</v>
      </c>
      <c r="J15" s="956" t="s">
        <v>21</v>
      </c>
      <c r="K15" s="956" t="s">
        <v>22</v>
      </c>
      <c r="L15" s="956" t="s">
        <v>23</v>
      </c>
      <c r="M15" s="957" t="s">
        <v>24</v>
      </c>
      <c r="N15" s="957" t="s">
        <v>25</v>
      </c>
      <c r="O15" s="957" t="s">
        <v>26</v>
      </c>
      <c r="P15" s="957" t="s">
        <v>27</v>
      </c>
      <c r="Q15" s="957" t="s">
        <v>28</v>
      </c>
      <c r="R15" s="957" t="s">
        <v>29</v>
      </c>
      <c r="S15" s="957" t="s">
        <v>30</v>
      </c>
      <c r="T15" s="957" t="s">
        <v>31</v>
      </c>
      <c r="U15" s="957" t="s">
        <v>32</v>
      </c>
      <c r="V15" s="957" t="s">
        <v>33</v>
      </c>
      <c r="W15" s="957" t="s">
        <v>34</v>
      </c>
      <c r="X15" s="957" t="s">
        <v>35</v>
      </c>
      <c r="Y15" s="956" t="s">
        <v>36</v>
      </c>
      <c r="Z15" s="958" t="s">
        <v>37</v>
      </c>
      <c r="AA15" s="958" t="s">
        <v>38</v>
      </c>
      <c r="AB15" s="959" t="s">
        <v>39</v>
      </c>
      <c r="AC15" s="942" t="s">
        <v>40</v>
      </c>
      <c r="AD15" s="68" t="s">
        <v>41</v>
      </c>
      <c r="AE15" s="68" t="s">
        <v>42</v>
      </c>
      <c r="AF15" s="68" t="s">
        <v>43</v>
      </c>
      <c r="AG15" s="68" t="s">
        <v>44</v>
      </c>
      <c r="AH15" s="68" t="s">
        <v>45</v>
      </c>
      <c r="AI15" s="68" t="s">
        <v>46</v>
      </c>
      <c r="AJ15" s="68" t="s">
        <v>47</v>
      </c>
      <c r="AK15" s="68" t="s">
        <v>48</v>
      </c>
      <c r="AL15" s="68" t="s">
        <v>49</v>
      </c>
      <c r="AM15" s="68" t="s">
        <v>50</v>
      </c>
      <c r="AN15" s="68" t="s">
        <v>51</v>
      </c>
      <c r="AO15" s="69" t="s">
        <v>52</v>
      </c>
      <c r="AP15" s="1846" t="s">
        <v>1788</v>
      </c>
      <c r="AQ15" s="2073" t="s">
        <v>1789</v>
      </c>
      <c r="AR15" s="1846" t="s">
        <v>50</v>
      </c>
      <c r="AS15" s="1652" t="s">
        <v>1655</v>
      </c>
    </row>
    <row r="16" spans="1:45" ht="59.25" customHeight="1" thickBot="1">
      <c r="A16" s="2389">
        <v>1</v>
      </c>
      <c r="B16" s="2390" t="s">
        <v>703</v>
      </c>
      <c r="C16" s="1848" t="s">
        <v>53</v>
      </c>
      <c r="D16" s="1849" t="s">
        <v>1770</v>
      </c>
      <c r="E16" s="1847" t="s">
        <v>1656</v>
      </c>
      <c r="F16" s="1850">
        <v>3</v>
      </c>
      <c r="G16" s="1847" t="s">
        <v>1130</v>
      </c>
      <c r="H16" s="1847" t="s">
        <v>80</v>
      </c>
      <c r="I16" s="1851">
        <v>0.1</v>
      </c>
      <c r="J16" s="1852" t="s">
        <v>59</v>
      </c>
      <c r="K16" s="1853">
        <v>42856</v>
      </c>
      <c r="L16" s="1853">
        <v>43100</v>
      </c>
      <c r="M16" s="1640"/>
      <c r="N16" s="1640"/>
      <c r="O16" s="1640"/>
      <c r="P16" s="1640"/>
      <c r="Q16" s="1640">
        <v>1</v>
      </c>
      <c r="R16" s="1640"/>
      <c r="S16" s="1640">
        <v>1</v>
      </c>
      <c r="T16" s="1640"/>
      <c r="U16" s="1640">
        <v>1</v>
      </c>
      <c r="V16" s="1640"/>
      <c r="W16" s="1640"/>
      <c r="X16" s="1640"/>
      <c r="Y16" s="1854">
        <f aca="true" t="shared" si="0" ref="Y16:Y21">SUM(M16:X16)</f>
        <v>3</v>
      </c>
      <c r="Z16" s="542"/>
      <c r="AA16" s="542"/>
      <c r="AB16" s="543"/>
      <c r="AC16" s="540"/>
      <c r="AD16" s="87"/>
      <c r="AE16" s="78"/>
      <c r="AF16" s="78"/>
      <c r="AG16" s="78"/>
      <c r="AH16" s="80"/>
      <c r="AI16" s="80"/>
      <c r="AJ16" s="1772"/>
      <c r="AK16" s="1772"/>
      <c r="AL16" s="82"/>
      <c r="AM16" s="82"/>
      <c r="AN16" s="82"/>
      <c r="AO16" s="78"/>
      <c r="AP16" s="2074" t="s">
        <v>95</v>
      </c>
      <c r="AQ16" s="2074">
        <v>1</v>
      </c>
      <c r="AR16" s="1521" t="s">
        <v>1648</v>
      </c>
      <c r="AS16" s="184">
        <v>132</v>
      </c>
    </row>
    <row r="17" spans="1:45" ht="90" thickBot="1">
      <c r="A17" s="2389"/>
      <c r="B17" s="2390"/>
      <c r="C17" s="2354" t="s">
        <v>60</v>
      </c>
      <c r="D17" s="1855" t="s">
        <v>61</v>
      </c>
      <c r="E17" s="329" t="s">
        <v>1657</v>
      </c>
      <c r="F17" s="1856">
        <v>12</v>
      </c>
      <c r="G17" s="329" t="s">
        <v>1131</v>
      </c>
      <c r="H17" s="329" t="s">
        <v>62</v>
      </c>
      <c r="I17" s="1857">
        <v>0.05</v>
      </c>
      <c r="J17" s="1858" t="s">
        <v>63</v>
      </c>
      <c r="K17" s="332">
        <v>42750</v>
      </c>
      <c r="L17" s="332">
        <v>43100</v>
      </c>
      <c r="M17" s="1640">
        <v>2</v>
      </c>
      <c r="N17" s="1640"/>
      <c r="O17" s="1640">
        <v>2</v>
      </c>
      <c r="P17" s="1640"/>
      <c r="Q17" s="1640">
        <v>2</v>
      </c>
      <c r="R17" s="1640"/>
      <c r="S17" s="1640">
        <v>2</v>
      </c>
      <c r="T17" s="1640"/>
      <c r="U17" s="1640">
        <v>2</v>
      </c>
      <c r="V17" s="1640"/>
      <c r="W17" s="1640">
        <v>2</v>
      </c>
      <c r="X17" s="1640"/>
      <c r="Y17" s="1859">
        <f t="shared" si="0"/>
        <v>12</v>
      </c>
      <c r="Z17" s="1771"/>
      <c r="AA17" s="1771"/>
      <c r="AB17" s="544"/>
      <c r="AC17" s="541"/>
      <c r="AD17" s="87"/>
      <c r="AE17" s="83"/>
      <c r="AF17" s="83"/>
      <c r="AG17" s="78"/>
      <c r="AH17" s="80"/>
      <c r="AI17" s="1772"/>
      <c r="AJ17" s="1772"/>
      <c r="AK17" s="1772"/>
      <c r="AL17" s="82"/>
      <c r="AM17" s="82"/>
      <c r="AN17" s="82"/>
      <c r="AO17" s="83"/>
      <c r="AP17" s="2115">
        <v>1</v>
      </c>
      <c r="AQ17" s="2076">
        <v>0.3333333333333333</v>
      </c>
      <c r="AR17" s="225" t="s">
        <v>1774</v>
      </c>
      <c r="AS17" s="184">
        <v>133</v>
      </c>
    </row>
    <row r="18" spans="1:45" ht="51.75" thickBot="1">
      <c r="A18" s="2389"/>
      <c r="B18" s="2390"/>
      <c r="C18" s="2355"/>
      <c r="D18" s="1860" t="s">
        <v>64</v>
      </c>
      <c r="E18" s="329" t="s">
        <v>1658</v>
      </c>
      <c r="F18" s="1856">
        <v>2</v>
      </c>
      <c r="G18" s="329" t="s">
        <v>65</v>
      </c>
      <c r="H18" s="329" t="s">
        <v>62</v>
      </c>
      <c r="I18" s="1857">
        <v>0.05</v>
      </c>
      <c r="J18" s="1858" t="s">
        <v>66</v>
      </c>
      <c r="K18" s="332">
        <v>42856</v>
      </c>
      <c r="L18" s="332">
        <v>43100</v>
      </c>
      <c r="M18" s="1640"/>
      <c r="N18" s="1640"/>
      <c r="O18" s="1640"/>
      <c r="P18" s="1640"/>
      <c r="Q18" s="1640"/>
      <c r="R18" s="1640"/>
      <c r="S18" s="1640">
        <v>1</v>
      </c>
      <c r="T18" s="1640"/>
      <c r="U18" s="1640"/>
      <c r="V18" s="1640"/>
      <c r="W18" s="1640">
        <v>1</v>
      </c>
      <c r="X18" s="1640"/>
      <c r="Y18" s="1859">
        <f t="shared" si="0"/>
        <v>2</v>
      </c>
      <c r="Z18" s="1771"/>
      <c r="AA18" s="1771"/>
      <c r="AB18" s="544"/>
      <c r="AC18" s="541"/>
      <c r="AD18" s="87"/>
      <c r="AE18" s="83"/>
      <c r="AF18" s="83"/>
      <c r="AG18" s="78"/>
      <c r="AH18" s="80"/>
      <c r="AI18" s="1772"/>
      <c r="AJ18" s="1772"/>
      <c r="AK18" s="1772"/>
      <c r="AL18" s="82"/>
      <c r="AM18" s="82"/>
      <c r="AN18" s="82"/>
      <c r="AO18" s="83"/>
      <c r="AP18" s="204" t="s">
        <v>95</v>
      </c>
      <c r="AQ18" s="2074">
        <v>0.5</v>
      </c>
      <c r="AR18" s="225" t="s">
        <v>1775</v>
      </c>
      <c r="AS18" s="184">
        <v>134</v>
      </c>
    </row>
    <row r="19" spans="1:45" ht="102.75" thickBot="1">
      <c r="A19" s="2389"/>
      <c r="B19" s="2390"/>
      <c r="C19" s="2354" t="s">
        <v>67</v>
      </c>
      <c r="D19" s="1860" t="s">
        <v>68</v>
      </c>
      <c r="E19" s="329" t="s">
        <v>1659</v>
      </c>
      <c r="F19" s="1856">
        <v>2</v>
      </c>
      <c r="G19" s="329" t="s">
        <v>1132</v>
      </c>
      <c r="H19" s="329" t="s">
        <v>62</v>
      </c>
      <c r="I19" s="1857">
        <v>0.1</v>
      </c>
      <c r="J19" s="1858" t="s">
        <v>69</v>
      </c>
      <c r="K19" s="332">
        <v>42767</v>
      </c>
      <c r="L19" s="332">
        <v>43100</v>
      </c>
      <c r="M19" s="1640"/>
      <c r="N19" s="1640"/>
      <c r="O19" s="1640"/>
      <c r="P19" s="1640"/>
      <c r="Q19" s="1640"/>
      <c r="R19" s="1640"/>
      <c r="S19" s="1640"/>
      <c r="T19" s="1640"/>
      <c r="U19" s="1640"/>
      <c r="V19" s="1640"/>
      <c r="W19" s="1640">
        <v>2</v>
      </c>
      <c r="X19" s="1640"/>
      <c r="Y19" s="1859">
        <f t="shared" si="0"/>
        <v>2</v>
      </c>
      <c r="Z19" s="2306">
        <v>177800000</v>
      </c>
      <c r="AA19" s="2306">
        <v>177800000</v>
      </c>
      <c r="AB19" s="544" t="s">
        <v>70</v>
      </c>
      <c r="AC19" s="541"/>
      <c r="AD19" s="87"/>
      <c r="AE19" s="83"/>
      <c r="AF19" s="83"/>
      <c r="AG19" s="78"/>
      <c r="AH19" s="80"/>
      <c r="AI19" s="1772"/>
      <c r="AJ19" s="1772"/>
      <c r="AK19" s="1772"/>
      <c r="AL19" s="82"/>
      <c r="AM19" s="82"/>
      <c r="AN19" s="82"/>
      <c r="AO19" s="83"/>
      <c r="AP19" s="204" t="s">
        <v>95</v>
      </c>
      <c r="AQ19" s="2074">
        <v>0.3333333333333333</v>
      </c>
      <c r="AR19" s="225" t="s">
        <v>1776</v>
      </c>
      <c r="AS19" s="184">
        <v>135</v>
      </c>
    </row>
    <row r="20" spans="1:45" ht="90" thickBot="1">
      <c r="A20" s="2389"/>
      <c r="B20" s="2390"/>
      <c r="C20" s="2364"/>
      <c r="D20" s="1860" t="s">
        <v>71</v>
      </c>
      <c r="E20" s="329" t="s">
        <v>1659</v>
      </c>
      <c r="F20" s="1856">
        <v>1</v>
      </c>
      <c r="G20" s="329" t="s">
        <v>1133</v>
      </c>
      <c r="H20" s="329" t="s">
        <v>62</v>
      </c>
      <c r="I20" s="1857">
        <v>0.1</v>
      </c>
      <c r="J20" s="1858" t="s">
        <v>72</v>
      </c>
      <c r="K20" s="332">
        <v>42767</v>
      </c>
      <c r="L20" s="332">
        <v>43100</v>
      </c>
      <c r="M20" s="1640"/>
      <c r="N20" s="1640"/>
      <c r="O20" s="1640"/>
      <c r="P20" s="1640"/>
      <c r="Q20" s="1640"/>
      <c r="R20" s="1640"/>
      <c r="S20" s="1640">
        <v>1</v>
      </c>
      <c r="T20" s="1640"/>
      <c r="U20" s="1640"/>
      <c r="V20" s="1640"/>
      <c r="W20" s="1640"/>
      <c r="X20" s="1640"/>
      <c r="Y20" s="1859">
        <f t="shared" si="0"/>
        <v>1</v>
      </c>
      <c r="Z20" s="2306"/>
      <c r="AA20" s="2306"/>
      <c r="AB20" s="544" t="s">
        <v>70</v>
      </c>
      <c r="AC20" s="541"/>
      <c r="AD20" s="87"/>
      <c r="AE20" s="83"/>
      <c r="AF20" s="83"/>
      <c r="AG20" s="78"/>
      <c r="AH20" s="80"/>
      <c r="AI20" s="1772"/>
      <c r="AJ20" s="1772"/>
      <c r="AK20" s="1772"/>
      <c r="AL20" s="82"/>
      <c r="AM20" s="82"/>
      <c r="AN20" s="82"/>
      <c r="AO20" s="83"/>
      <c r="AP20" s="204" t="s">
        <v>95</v>
      </c>
      <c r="AQ20" s="2074">
        <v>0</v>
      </c>
      <c r="AR20" s="225" t="s">
        <v>1777</v>
      </c>
      <c r="AS20" s="184">
        <v>136</v>
      </c>
    </row>
    <row r="21" spans="1:45" ht="90" thickBot="1">
      <c r="A21" s="2389"/>
      <c r="B21" s="2390"/>
      <c r="C21" s="1861" t="s">
        <v>73</v>
      </c>
      <c r="D21" s="1862" t="s">
        <v>74</v>
      </c>
      <c r="E21" s="329" t="s">
        <v>1660</v>
      </c>
      <c r="F21" s="1856">
        <v>5</v>
      </c>
      <c r="G21" s="1858" t="s">
        <v>1134</v>
      </c>
      <c r="H21" s="329" t="s">
        <v>62</v>
      </c>
      <c r="I21" s="1857">
        <v>0.1</v>
      </c>
      <c r="J21" s="329" t="s">
        <v>75</v>
      </c>
      <c r="K21" s="332">
        <v>42767</v>
      </c>
      <c r="L21" s="332">
        <v>43100</v>
      </c>
      <c r="M21" s="1640"/>
      <c r="N21" s="1640"/>
      <c r="O21" s="1640">
        <v>1</v>
      </c>
      <c r="P21" s="1640"/>
      <c r="Q21" s="1640">
        <v>1</v>
      </c>
      <c r="R21" s="1640"/>
      <c r="S21" s="1640">
        <v>3</v>
      </c>
      <c r="T21" s="1640"/>
      <c r="U21" s="1640"/>
      <c r="V21" s="1640"/>
      <c r="W21" s="1640"/>
      <c r="X21" s="1640"/>
      <c r="Y21" s="1859">
        <f t="shared" si="0"/>
        <v>5</v>
      </c>
      <c r="Z21" s="2306"/>
      <c r="AA21" s="2306"/>
      <c r="AB21" s="544" t="s">
        <v>70</v>
      </c>
      <c r="AC21" s="541"/>
      <c r="AD21" s="87"/>
      <c r="AE21" s="83"/>
      <c r="AF21" s="83"/>
      <c r="AG21" s="78"/>
      <c r="AH21" s="80"/>
      <c r="AI21" s="1772"/>
      <c r="AJ21" s="1772"/>
      <c r="AK21" s="1772"/>
      <c r="AL21" s="82"/>
      <c r="AM21" s="82"/>
      <c r="AN21" s="82"/>
      <c r="AO21" s="83"/>
      <c r="AP21" s="204">
        <v>1</v>
      </c>
      <c r="AQ21" s="2074">
        <v>0.3333333333333333</v>
      </c>
      <c r="AR21" s="225" t="s">
        <v>1778</v>
      </c>
      <c r="AS21" s="184">
        <v>137</v>
      </c>
    </row>
    <row r="22" spans="1:45" ht="90" thickBot="1">
      <c r="A22" s="2389"/>
      <c r="B22" s="2390"/>
      <c r="C22" s="2364" t="s">
        <v>76</v>
      </c>
      <c r="D22" s="1860" t="s">
        <v>77</v>
      </c>
      <c r="E22" s="329" t="s">
        <v>1661</v>
      </c>
      <c r="F22" s="1856">
        <v>1</v>
      </c>
      <c r="G22" s="329" t="s">
        <v>79</v>
      </c>
      <c r="H22" s="329" t="s">
        <v>80</v>
      </c>
      <c r="I22" s="1857">
        <v>0.1</v>
      </c>
      <c r="J22" s="1858" t="s">
        <v>81</v>
      </c>
      <c r="K22" s="332">
        <v>42401</v>
      </c>
      <c r="L22" s="332">
        <v>43100</v>
      </c>
      <c r="M22" s="1640"/>
      <c r="N22" s="1640"/>
      <c r="O22" s="1640">
        <v>1</v>
      </c>
      <c r="P22" s="1640">
        <v>1</v>
      </c>
      <c r="Q22" s="1640"/>
      <c r="R22" s="1640"/>
      <c r="S22" s="1640"/>
      <c r="T22" s="1640"/>
      <c r="U22" s="1640"/>
      <c r="V22" s="1640"/>
      <c r="W22" s="1640"/>
      <c r="X22" s="1640"/>
      <c r="Y22" s="1859">
        <f>+M22+O22+Q22+S22+U22+W22</f>
        <v>1</v>
      </c>
      <c r="Z22" s="2306"/>
      <c r="AA22" s="2306"/>
      <c r="AB22" s="544" t="s">
        <v>70</v>
      </c>
      <c r="AC22" s="541"/>
      <c r="AD22" s="87"/>
      <c r="AE22" s="84"/>
      <c r="AF22" s="1772"/>
      <c r="AG22" s="78"/>
      <c r="AH22" s="1772"/>
      <c r="AI22" s="1772"/>
      <c r="AJ22" s="1772"/>
      <c r="AK22" s="1772"/>
      <c r="AL22" s="82"/>
      <c r="AM22" s="82"/>
      <c r="AN22" s="82"/>
      <c r="AO22" s="83"/>
      <c r="AP22" s="204">
        <v>1</v>
      </c>
      <c r="AQ22" s="2074">
        <v>0.5</v>
      </c>
      <c r="AR22" s="225" t="s">
        <v>1779</v>
      </c>
      <c r="AS22" s="184">
        <v>138</v>
      </c>
    </row>
    <row r="23" spans="1:45" ht="39" thickBot="1">
      <c r="A23" s="2389"/>
      <c r="B23" s="2390"/>
      <c r="C23" s="2364"/>
      <c r="D23" s="1860" t="s">
        <v>1677</v>
      </c>
      <c r="E23" s="329" t="s">
        <v>1662</v>
      </c>
      <c r="F23" s="1856">
        <v>1</v>
      </c>
      <c r="G23" s="329" t="s">
        <v>82</v>
      </c>
      <c r="H23" s="329" t="s">
        <v>80</v>
      </c>
      <c r="I23" s="1857">
        <v>0.1</v>
      </c>
      <c r="J23" s="1858" t="s">
        <v>83</v>
      </c>
      <c r="K23" s="332">
        <v>42401</v>
      </c>
      <c r="L23" s="332">
        <v>43100</v>
      </c>
      <c r="M23" s="1640"/>
      <c r="N23" s="1640"/>
      <c r="O23" s="1640"/>
      <c r="P23" s="1640"/>
      <c r="Q23" s="1640"/>
      <c r="R23" s="1640"/>
      <c r="S23" s="1640"/>
      <c r="T23" s="1640"/>
      <c r="U23" s="1640"/>
      <c r="V23" s="1640"/>
      <c r="W23" s="1640"/>
      <c r="X23" s="1640">
        <v>1</v>
      </c>
      <c r="Y23" s="1859">
        <f>SUM(M23:X23)</f>
        <v>1</v>
      </c>
      <c r="Z23" s="2306"/>
      <c r="AA23" s="2306"/>
      <c r="AB23" s="544" t="s">
        <v>70</v>
      </c>
      <c r="AC23" s="541"/>
      <c r="AD23" s="87"/>
      <c r="AE23" s="84"/>
      <c r="AF23" s="1772"/>
      <c r="AG23" s="78"/>
      <c r="AH23" s="1772"/>
      <c r="AI23" s="1772"/>
      <c r="AJ23" s="1772"/>
      <c r="AK23" s="1772"/>
      <c r="AL23" s="82"/>
      <c r="AM23" s="82"/>
      <c r="AN23" s="82"/>
      <c r="AO23" s="83"/>
      <c r="AP23" s="204" t="s">
        <v>95</v>
      </c>
      <c r="AQ23" s="2074">
        <v>0</v>
      </c>
      <c r="AR23" s="225" t="s">
        <v>1780</v>
      </c>
      <c r="AS23" s="184">
        <v>139</v>
      </c>
    </row>
    <row r="24" spans="1:45" ht="77.25" thickBot="1">
      <c r="A24" s="2389"/>
      <c r="B24" s="2390"/>
      <c r="C24" s="2364"/>
      <c r="D24" s="1860" t="s">
        <v>84</v>
      </c>
      <c r="E24" s="329" t="s">
        <v>1678</v>
      </c>
      <c r="F24" s="1856">
        <v>3</v>
      </c>
      <c r="G24" s="329" t="s">
        <v>1680</v>
      </c>
      <c r="H24" s="329" t="s">
        <v>80</v>
      </c>
      <c r="I24" s="1857">
        <v>0.1</v>
      </c>
      <c r="J24" s="1858" t="s">
        <v>1679</v>
      </c>
      <c r="K24" s="332">
        <v>42401</v>
      </c>
      <c r="L24" s="332">
        <v>43100</v>
      </c>
      <c r="M24" s="1640"/>
      <c r="N24" s="1640"/>
      <c r="O24" s="1640">
        <v>1</v>
      </c>
      <c r="P24" s="1640"/>
      <c r="Q24" s="1640">
        <v>1</v>
      </c>
      <c r="R24" s="1640"/>
      <c r="S24" s="1640">
        <v>1</v>
      </c>
      <c r="T24" s="1640"/>
      <c r="U24" s="1640"/>
      <c r="V24" s="1640"/>
      <c r="W24" s="1640"/>
      <c r="X24" s="1640"/>
      <c r="Y24" s="1859">
        <f>SUM(M24:X24)</f>
        <v>3</v>
      </c>
      <c r="Z24" s="2306"/>
      <c r="AA24" s="2306"/>
      <c r="AB24" s="544" t="s">
        <v>70</v>
      </c>
      <c r="AC24" s="541"/>
      <c r="AD24" s="87"/>
      <c r="AE24" s="84"/>
      <c r="AF24" s="1772"/>
      <c r="AG24" s="78"/>
      <c r="AH24" s="1772"/>
      <c r="AI24" s="1772"/>
      <c r="AJ24" s="1772"/>
      <c r="AK24" s="1772"/>
      <c r="AL24" s="82"/>
      <c r="AM24" s="82"/>
      <c r="AN24" s="82"/>
      <c r="AO24" s="83"/>
      <c r="AP24" s="204">
        <v>1</v>
      </c>
      <c r="AQ24" s="2074">
        <v>0.6666666666666666</v>
      </c>
      <c r="AR24" s="225" t="s">
        <v>1781</v>
      </c>
      <c r="AS24" s="184">
        <v>140</v>
      </c>
    </row>
    <row r="25" spans="1:45" ht="64.5" thickBot="1">
      <c r="A25" s="2389"/>
      <c r="B25" s="2390"/>
      <c r="C25" s="2364"/>
      <c r="D25" s="1860" t="s">
        <v>87</v>
      </c>
      <c r="E25" s="329" t="s">
        <v>1663</v>
      </c>
      <c r="F25" s="1856">
        <v>2</v>
      </c>
      <c r="G25" s="329" t="s">
        <v>86</v>
      </c>
      <c r="H25" s="329" t="s">
        <v>80</v>
      </c>
      <c r="I25" s="1857">
        <v>0.1</v>
      </c>
      <c r="J25" s="1858" t="s">
        <v>88</v>
      </c>
      <c r="K25" s="332">
        <v>42401</v>
      </c>
      <c r="L25" s="332">
        <v>43100</v>
      </c>
      <c r="M25" s="1640"/>
      <c r="N25" s="1640">
        <v>1</v>
      </c>
      <c r="O25" s="1640"/>
      <c r="P25" s="1640"/>
      <c r="Q25" s="1640"/>
      <c r="R25" s="1640"/>
      <c r="S25" s="1640"/>
      <c r="T25" s="1640">
        <v>1</v>
      </c>
      <c r="U25" s="1640"/>
      <c r="V25" s="1640"/>
      <c r="W25" s="1640"/>
      <c r="X25" s="1640"/>
      <c r="Y25" s="1859">
        <f>SUM(M25:X25)</f>
        <v>2</v>
      </c>
      <c r="Z25" s="2306"/>
      <c r="AA25" s="2306"/>
      <c r="AB25" s="544" t="s">
        <v>70</v>
      </c>
      <c r="AC25" s="541"/>
      <c r="AD25" s="87"/>
      <c r="AE25" s="84"/>
      <c r="AF25" s="1772"/>
      <c r="AG25" s="78"/>
      <c r="AH25" s="1772"/>
      <c r="AI25" s="1772"/>
      <c r="AJ25" s="1772"/>
      <c r="AK25" s="1772"/>
      <c r="AL25" s="82"/>
      <c r="AM25" s="82"/>
      <c r="AN25" s="82"/>
      <c r="AO25" s="83"/>
      <c r="AP25" s="2116">
        <v>1</v>
      </c>
      <c r="AQ25" s="2076">
        <v>0.5</v>
      </c>
      <c r="AR25" s="225" t="s">
        <v>1782</v>
      </c>
      <c r="AS25" s="184">
        <v>141</v>
      </c>
    </row>
    <row r="26" spans="1:45" ht="90" thickBot="1">
      <c r="A26" s="2389"/>
      <c r="B26" s="2390"/>
      <c r="C26" s="2365"/>
      <c r="D26" s="1863" t="s">
        <v>89</v>
      </c>
      <c r="E26" s="1864" t="s">
        <v>1664</v>
      </c>
      <c r="F26" s="1865">
        <v>2</v>
      </c>
      <c r="G26" s="1864" t="s">
        <v>90</v>
      </c>
      <c r="H26" s="1864" t="s">
        <v>80</v>
      </c>
      <c r="I26" s="1866">
        <v>0.1</v>
      </c>
      <c r="J26" s="1867" t="s">
        <v>91</v>
      </c>
      <c r="K26" s="1868">
        <v>42430</v>
      </c>
      <c r="L26" s="1868">
        <v>43100</v>
      </c>
      <c r="M26" s="1640"/>
      <c r="N26" s="1640"/>
      <c r="O26" s="1640"/>
      <c r="P26" s="1640"/>
      <c r="Q26" s="1640"/>
      <c r="R26" s="1640"/>
      <c r="S26" s="1640">
        <v>1</v>
      </c>
      <c r="T26" s="1640"/>
      <c r="U26" s="1640"/>
      <c r="V26" s="1640"/>
      <c r="W26" s="1640">
        <v>1</v>
      </c>
      <c r="X26" s="1640"/>
      <c r="Y26" s="1869">
        <f>SUM(M26:X26)</f>
        <v>2</v>
      </c>
      <c r="Z26" s="2307"/>
      <c r="AA26" s="2307"/>
      <c r="AB26" s="545" t="s">
        <v>70</v>
      </c>
      <c r="AC26" s="541"/>
      <c r="AD26" s="87"/>
      <c r="AE26" s="84"/>
      <c r="AF26" s="1772"/>
      <c r="AG26" s="78"/>
      <c r="AH26" s="1772"/>
      <c r="AI26" s="1772"/>
      <c r="AJ26" s="1772"/>
      <c r="AK26" s="1772"/>
      <c r="AL26" s="82"/>
      <c r="AM26" s="82"/>
      <c r="AN26" s="82"/>
      <c r="AO26" s="83"/>
      <c r="AP26" s="204" t="s">
        <v>95</v>
      </c>
      <c r="AQ26" s="2074">
        <v>0.5</v>
      </c>
      <c r="AR26" s="225" t="s">
        <v>1783</v>
      </c>
      <c r="AS26" s="184">
        <v>142</v>
      </c>
    </row>
    <row r="27" spans="1:44" ht="18.75" thickBot="1">
      <c r="A27" s="2332" t="s">
        <v>92</v>
      </c>
      <c r="B27" s="2333"/>
      <c r="C27" s="2334"/>
      <c r="D27" s="546"/>
      <c r="E27" s="547"/>
      <c r="F27" s="548"/>
      <c r="G27" s="548"/>
      <c r="H27" s="548"/>
      <c r="I27" s="549">
        <f>SUM(I16:I26)</f>
        <v>0.9999999999999999</v>
      </c>
      <c r="J27" s="548"/>
      <c r="K27" s="548"/>
      <c r="L27" s="548"/>
      <c r="M27" s="2356"/>
      <c r="N27" s="2357"/>
      <c r="O27" s="2357"/>
      <c r="P27" s="2357"/>
      <c r="Q27" s="2357"/>
      <c r="R27" s="2357"/>
      <c r="S27" s="2357"/>
      <c r="T27" s="2357"/>
      <c r="U27" s="2357"/>
      <c r="V27" s="2357"/>
      <c r="W27" s="2357"/>
      <c r="X27" s="2357"/>
      <c r="Y27" s="2358"/>
      <c r="Z27" s="550">
        <f>SUM(Z16:Z26)</f>
        <v>177800000</v>
      </c>
      <c r="AA27" s="550">
        <f>SUM(AA16:AA26)</f>
        <v>177800000</v>
      </c>
      <c r="AB27" s="960"/>
      <c r="AC27" s="943"/>
      <c r="AD27" s="86"/>
      <c r="AE27" s="85"/>
      <c r="AF27" s="85"/>
      <c r="AG27" s="85"/>
      <c r="AH27" s="85"/>
      <c r="AI27" s="85"/>
      <c r="AJ27" s="86"/>
      <c r="AK27" s="85"/>
      <c r="AL27" s="85"/>
      <c r="AM27" s="85"/>
      <c r="AN27" s="85"/>
      <c r="AO27" s="85"/>
      <c r="AP27" s="2117">
        <f>AVERAGE(AP16:AP26)</f>
        <v>1</v>
      </c>
      <c r="AQ27" s="2118">
        <f>AVERAGE(AQ16:AQ26)</f>
        <v>0.4242424242424242</v>
      </c>
      <c r="AR27" s="2110"/>
    </row>
    <row r="28" spans="1:44" ht="100.5" customHeight="1" thickBot="1">
      <c r="A28" s="559">
        <v>2</v>
      </c>
      <c r="B28" s="559" t="s">
        <v>116</v>
      </c>
      <c r="C28" s="536" t="s">
        <v>93</v>
      </c>
      <c r="D28" s="1870" t="s">
        <v>1424</v>
      </c>
      <c r="E28" s="1858" t="s">
        <v>1663</v>
      </c>
      <c r="F28" s="1858">
        <v>6</v>
      </c>
      <c r="G28" s="1858" t="s">
        <v>1425</v>
      </c>
      <c r="H28" s="1858" t="s">
        <v>56</v>
      </c>
      <c r="I28" s="351">
        <v>1</v>
      </c>
      <c r="J28" s="1858" t="s">
        <v>94</v>
      </c>
      <c r="K28" s="332">
        <v>42767</v>
      </c>
      <c r="L28" s="332">
        <v>43100</v>
      </c>
      <c r="M28" s="1640">
        <v>1</v>
      </c>
      <c r="N28" s="1640"/>
      <c r="O28" s="1640">
        <v>1</v>
      </c>
      <c r="P28" s="1640"/>
      <c r="Q28" s="1640">
        <v>1</v>
      </c>
      <c r="R28" s="1640"/>
      <c r="S28" s="1640">
        <v>1</v>
      </c>
      <c r="T28" s="1640"/>
      <c r="U28" s="1640">
        <v>1</v>
      </c>
      <c r="V28" s="1640"/>
      <c r="W28" s="1640">
        <v>1</v>
      </c>
      <c r="X28" s="1640"/>
      <c r="Y28" s="1651">
        <f>SUM(M28:X28)</f>
        <v>6</v>
      </c>
      <c r="Z28" s="552"/>
      <c r="AA28" s="552"/>
      <c r="AB28" s="961" t="s">
        <v>95</v>
      </c>
      <c r="AC28" s="540"/>
      <c r="AD28" s="79"/>
      <c r="AE28" s="78"/>
      <c r="AF28" s="83"/>
      <c r="AG28" s="83"/>
      <c r="AH28" s="80"/>
      <c r="AI28" s="82"/>
      <c r="AJ28" s="87"/>
      <c r="AK28" s="82"/>
      <c r="AL28" s="82"/>
      <c r="AM28" s="82"/>
      <c r="AN28" s="82"/>
      <c r="AO28" s="78"/>
      <c r="AP28" s="2116">
        <v>1</v>
      </c>
      <c r="AQ28" s="2076">
        <v>0.3333333333333333</v>
      </c>
      <c r="AR28" s="2061" t="s">
        <v>1784</v>
      </c>
    </row>
    <row r="29" spans="1:44" ht="18.75" thickBot="1">
      <c r="A29" s="2359" t="s">
        <v>92</v>
      </c>
      <c r="B29" s="2360"/>
      <c r="C29" s="2334"/>
      <c r="D29" s="1871"/>
      <c r="E29" s="1872"/>
      <c r="F29" s="1873"/>
      <c r="G29" s="1873"/>
      <c r="H29" s="1873"/>
      <c r="I29" s="1874">
        <f>+I28</f>
        <v>1</v>
      </c>
      <c r="J29" s="1873"/>
      <c r="K29" s="1873"/>
      <c r="L29" s="1873"/>
      <c r="M29" s="2361"/>
      <c r="N29" s="2362"/>
      <c r="O29" s="2362"/>
      <c r="P29" s="2362"/>
      <c r="Q29" s="2362"/>
      <c r="R29" s="2362"/>
      <c r="S29" s="2362"/>
      <c r="T29" s="2362"/>
      <c r="U29" s="2362"/>
      <c r="V29" s="2362"/>
      <c r="W29" s="2362"/>
      <c r="X29" s="2362"/>
      <c r="Y29" s="2363"/>
      <c r="Z29" s="550"/>
      <c r="AA29" s="551"/>
      <c r="AB29" s="960"/>
      <c r="AC29" s="943"/>
      <c r="AD29" s="86"/>
      <c r="AE29" s="85"/>
      <c r="AF29" s="85"/>
      <c r="AG29" s="85"/>
      <c r="AH29" s="85"/>
      <c r="AI29" s="85"/>
      <c r="AJ29" s="86"/>
      <c r="AK29" s="85"/>
      <c r="AL29" s="85"/>
      <c r="AM29" s="85"/>
      <c r="AN29" s="85"/>
      <c r="AO29" s="85"/>
      <c r="AP29" s="2117">
        <f>AVERAGE(AP28)</f>
        <v>1</v>
      </c>
      <c r="AQ29" s="2118">
        <f>AVERAGE(AQ28)</f>
        <v>0.3333333333333333</v>
      </c>
      <c r="AR29" s="2110"/>
    </row>
    <row r="30" spans="1:44" ht="105" customHeight="1">
      <c r="A30" s="2327">
        <v>3</v>
      </c>
      <c r="B30" s="2327" t="s">
        <v>96</v>
      </c>
      <c r="C30" s="2329" t="s">
        <v>97</v>
      </c>
      <c r="D30" s="1870" t="s">
        <v>98</v>
      </c>
      <c r="E30" s="329" t="s">
        <v>1665</v>
      </c>
      <c r="F30" s="1858">
        <v>12</v>
      </c>
      <c r="G30" s="1858" t="s">
        <v>1135</v>
      </c>
      <c r="H30" s="1858" t="s">
        <v>99</v>
      </c>
      <c r="I30" s="1875">
        <v>0.5</v>
      </c>
      <c r="J30" s="1858" t="s">
        <v>63</v>
      </c>
      <c r="K30" s="332">
        <v>42750</v>
      </c>
      <c r="L30" s="332">
        <v>43100</v>
      </c>
      <c r="M30" s="1640">
        <v>2</v>
      </c>
      <c r="N30" s="1640"/>
      <c r="O30" s="1640">
        <v>2</v>
      </c>
      <c r="P30" s="1640"/>
      <c r="Q30" s="1640">
        <v>2</v>
      </c>
      <c r="R30" s="1640"/>
      <c r="S30" s="1640">
        <v>2</v>
      </c>
      <c r="T30" s="1640"/>
      <c r="U30" s="1640">
        <v>2</v>
      </c>
      <c r="V30" s="1640"/>
      <c r="W30" s="1640">
        <v>2</v>
      </c>
      <c r="X30" s="1640"/>
      <c r="Y30" s="1651">
        <f>SUM(M30:X30)</f>
        <v>12</v>
      </c>
      <c r="Z30" s="552"/>
      <c r="AA30" s="552"/>
      <c r="AB30" s="961"/>
      <c r="AC30" s="943"/>
      <c r="AD30" s="86"/>
      <c r="AE30" s="85"/>
      <c r="AF30" s="85"/>
      <c r="AG30" s="85"/>
      <c r="AH30" s="85"/>
      <c r="AI30" s="85"/>
      <c r="AJ30" s="86"/>
      <c r="AK30" s="85"/>
      <c r="AL30" s="85"/>
      <c r="AM30" s="85"/>
      <c r="AN30" s="85"/>
      <c r="AO30" s="85"/>
      <c r="AP30" s="2116">
        <v>1</v>
      </c>
      <c r="AQ30" s="2076">
        <v>0.3333333333333333</v>
      </c>
      <c r="AR30" s="2061" t="s">
        <v>1785</v>
      </c>
    </row>
    <row r="31" spans="1:44" ht="90" thickBot="1">
      <c r="A31" s="2328"/>
      <c r="B31" s="2328"/>
      <c r="C31" s="2330"/>
      <c r="D31" s="1870" t="s">
        <v>100</v>
      </c>
      <c r="E31" s="329" t="s">
        <v>1671</v>
      </c>
      <c r="F31" s="1858">
        <v>2</v>
      </c>
      <c r="G31" s="1858" t="s">
        <v>65</v>
      </c>
      <c r="H31" s="1858" t="s">
        <v>99</v>
      </c>
      <c r="I31" s="1875">
        <v>0.5</v>
      </c>
      <c r="J31" s="1858" t="s">
        <v>101</v>
      </c>
      <c r="K31" s="332">
        <v>42856</v>
      </c>
      <c r="L31" s="332">
        <v>43100</v>
      </c>
      <c r="M31" s="1640"/>
      <c r="N31" s="1640"/>
      <c r="O31" s="1640"/>
      <c r="P31" s="1640"/>
      <c r="Q31" s="1640"/>
      <c r="R31" s="1640"/>
      <c r="S31" s="1640">
        <v>1</v>
      </c>
      <c r="T31" s="1640"/>
      <c r="U31" s="1640"/>
      <c r="V31" s="1640"/>
      <c r="W31" s="1640">
        <v>1</v>
      </c>
      <c r="X31" s="1640"/>
      <c r="Y31" s="1859">
        <f>SUM(M31:X31)</f>
        <v>2</v>
      </c>
      <c r="Z31" s="552"/>
      <c r="AA31" s="552"/>
      <c r="AB31" s="961"/>
      <c r="AC31" s="541"/>
      <c r="AD31" s="79"/>
      <c r="AE31" s="83"/>
      <c r="AF31" s="83"/>
      <c r="AG31" s="83"/>
      <c r="AH31" s="80"/>
      <c r="AI31" s="82"/>
      <c r="AJ31" s="87"/>
      <c r="AK31" s="82"/>
      <c r="AL31" s="82"/>
      <c r="AM31" s="82"/>
      <c r="AN31" s="82"/>
      <c r="AO31" s="83"/>
      <c r="AP31" s="2075" t="s">
        <v>95</v>
      </c>
      <c r="AQ31" s="2075">
        <v>0</v>
      </c>
      <c r="AR31" s="2061" t="s">
        <v>1780</v>
      </c>
    </row>
    <row r="32" spans="1:44" ht="18.75" thickBot="1">
      <c r="A32" s="2335" t="s">
        <v>92</v>
      </c>
      <c r="B32" s="2336"/>
      <c r="C32" s="2337"/>
      <c r="D32" s="962"/>
      <c r="E32" s="963"/>
      <c r="F32" s="963"/>
      <c r="G32" s="963"/>
      <c r="H32" s="963"/>
      <c r="I32" s="964">
        <f>SUM(I30:I31)</f>
        <v>1</v>
      </c>
      <c r="J32" s="963"/>
      <c r="K32" s="963"/>
      <c r="L32" s="963"/>
      <c r="M32" s="963"/>
      <c r="N32" s="963"/>
      <c r="O32" s="963"/>
      <c r="P32" s="963"/>
      <c r="Q32" s="963"/>
      <c r="R32" s="963"/>
      <c r="S32" s="963"/>
      <c r="T32" s="963"/>
      <c r="U32" s="963"/>
      <c r="V32" s="963"/>
      <c r="W32" s="963"/>
      <c r="X32" s="963"/>
      <c r="Y32" s="963"/>
      <c r="Z32" s="965">
        <f>+Z30+Z31</f>
        <v>0</v>
      </c>
      <c r="AA32" s="966">
        <f>SUM(AA30:AA31)</f>
        <v>0</v>
      </c>
      <c r="AB32" s="967"/>
      <c r="AC32" s="943"/>
      <c r="AD32" s="85"/>
      <c r="AE32" s="85"/>
      <c r="AF32" s="85"/>
      <c r="AG32" s="85"/>
      <c r="AH32" s="85"/>
      <c r="AI32" s="85"/>
      <c r="AJ32" s="85"/>
      <c r="AK32" s="85"/>
      <c r="AL32" s="85"/>
      <c r="AM32" s="85"/>
      <c r="AN32" s="85"/>
      <c r="AO32" s="85"/>
      <c r="AP32" s="2117">
        <f>AVERAGE(AP30:AP31)</f>
        <v>1</v>
      </c>
      <c r="AQ32" s="2118">
        <f>AVERAGE(AQ30:AQ31)</f>
        <v>0.16666666666666666</v>
      </c>
      <c r="AR32" s="2110"/>
    </row>
    <row r="33" spans="1:44" ht="18.75" thickBot="1">
      <c r="A33" s="2338" t="s">
        <v>102</v>
      </c>
      <c r="B33" s="2339"/>
      <c r="C33" s="2339"/>
      <c r="D33" s="102"/>
      <c r="E33" s="968"/>
      <c r="F33" s="968"/>
      <c r="G33" s="968"/>
      <c r="H33" s="968"/>
      <c r="I33" s="968"/>
      <c r="J33" s="968"/>
      <c r="K33" s="968"/>
      <c r="L33" s="968"/>
      <c r="M33" s="968"/>
      <c r="N33" s="968"/>
      <c r="O33" s="968"/>
      <c r="P33" s="968"/>
      <c r="Q33" s="968"/>
      <c r="R33" s="968"/>
      <c r="S33" s="968"/>
      <c r="T33" s="968"/>
      <c r="U33" s="968"/>
      <c r="V33" s="968"/>
      <c r="W33" s="968"/>
      <c r="X33" s="968"/>
      <c r="Y33" s="968"/>
      <c r="Z33" s="969">
        <f>+Z32+Z29+Z27</f>
        <v>177800000</v>
      </c>
      <c r="AA33" s="970">
        <f>+AA32+AA29+AA27</f>
        <v>177800000</v>
      </c>
      <c r="AB33" s="971"/>
      <c r="AC33" s="944"/>
      <c r="AD33" s="88"/>
      <c r="AE33" s="88"/>
      <c r="AF33" s="88"/>
      <c r="AG33" s="88"/>
      <c r="AH33" s="88"/>
      <c r="AI33" s="88"/>
      <c r="AJ33" s="88"/>
      <c r="AK33" s="88"/>
      <c r="AL33" s="88"/>
      <c r="AM33" s="88"/>
      <c r="AN33" s="88"/>
      <c r="AO33" s="88"/>
      <c r="AP33" s="2119">
        <f>AVERAGE(AP32,AP2:AP29,AP27)</f>
        <v>1</v>
      </c>
      <c r="AQ33" s="2120"/>
      <c r="AR33" s="2111"/>
    </row>
    <row r="34" spans="1:44" ht="13.5" thickBot="1">
      <c r="A34" s="972"/>
      <c r="B34" s="973"/>
      <c r="C34" s="973"/>
      <c r="D34" s="974"/>
      <c r="E34" s="973"/>
      <c r="F34" s="973"/>
      <c r="G34" s="973"/>
      <c r="H34" s="973"/>
      <c r="I34" s="973"/>
      <c r="J34" s="973"/>
      <c r="K34" s="973"/>
      <c r="L34" s="973"/>
      <c r="M34" s="973"/>
      <c r="N34" s="973"/>
      <c r="O34" s="973"/>
      <c r="P34" s="973"/>
      <c r="Q34" s="973"/>
      <c r="R34" s="973"/>
      <c r="S34" s="973"/>
      <c r="T34" s="973"/>
      <c r="U34" s="973"/>
      <c r="V34" s="973"/>
      <c r="W34" s="973"/>
      <c r="X34" s="973"/>
      <c r="Y34" s="975"/>
      <c r="Z34" s="976"/>
      <c r="AA34" s="976"/>
      <c r="AB34" s="977"/>
      <c r="AC34" s="945"/>
      <c r="AD34" s="486"/>
      <c r="AE34" s="486"/>
      <c r="AF34" s="486"/>
      <c r="AG34" s="486"/>
      <c r="AH34" s="486"/>
      <c r="AI34" s="486"/>
      <c r="AJ34" s="486"/>
      <c r="AK34" s="486"/>
      <c r="AL34" s="486"/>
      <c r="AM34" s="486"/>
      <c r="AN34" s="486"/>
      <c r="AO34" s="486"/>
      <c r="AP34" s="203"/>
      <c r="AQ34" s="2075"/>
      <c r="AR34" s="2061"/>
    </row>
    <row r="35" spans="1:44" ht="13.5" thickBot="1">
      <c r="A35" s="2340"/>
      <c r="B35" s="2341"/>
      <c r="C35" s="2342"/>
      <c r="D35" s="978"/>
      <c r="E35" s="2324" t="s">
        <v>103</v>
      </c>
      <c r="F35" s="2324"/>
      <c r="G35" s="2324"/>
      <c r="H35" s="2324"/>
      <c r="I35" s="2324"/>
      <c r="J35" s="2324"/>
      <c r="K35" s="2324"/>
      <c r="L35" s="2324"/>
      <c r="M35" s="2324"/>
      <c r="N35" s="2324"/>
      <c r="O35" s="2324"/>
      <c r="P35" s="2324"/>
      <c r="Q35" s="2324"/>
      <c r="R35" s="2324"/>
      <c r="S35" s="2324"/>
      <c r="T35" s="2324"/>
      <c r="U35" s="2324"/>
      <c r="V35" s="2324"/>
      <c r="W35" s="2324"/>
      <c r="X35" s="2324"/>
      <c r="Y35" s="2324"/>
      <c r="Z35" s="2324"/>
      <c r="AA35" s="2325"/>
      <c r="AB35" s="2326"/>
      <c r="AC35" s="2331"/>
      <c r="AD35" s="2305"/>
      <c r="AE35" s="2305"/>
      <c r="AF35" s="2305"/>
      <c r="AG35" s="2305"/>
      <c r="AH35" s="2305"/>
      <c r="AI35" s="2305"/>
      <c r="AJ35" s="2305"/>
      <c r="AK35" s="2305"/>
      <c r="AL35" s="2305"/>
      <c r="AM35" s="2305"/>
      <c r="AN35" s="2305"/>
      <c r="AO35" s="2305"/>
      <c r="AP35" s="203"/>
      <c r="AQ35" s="2075"/>
      <c r="AR35" s="2061"/>
    </row>
    <row r="36" spans="1:44" ht="13.5" thickBot="1">
      <c r="A36" s="972"/>
      <c r="B36" s="973"/>
      <c r="C36" s="973"/>
      <c r="D36" s="103"/>
      <c r="E36" s="973"/>
      <c r="F36" s="973"/>
      <c r="G36" s="973"/>
      <c r="H36" s="973"/>
      <c r="I36" s="973"/>
      <c r="J36" s="973"/>
      <c r="K36" s="973"/>
      <c r="L36" s="973"/>
      <c r="M36" s="973"/>
      <c r="N36" s="973"/>
      <c r="O36" s="973"/>
      <c r="P36" s="973"/>
      <c r="Q36" s="973"/>
      <c r="R36" s="973"/>
      <c r="S36" s="973"/>
      <c r="T36" s="973"/>
      <c r="U36" s="973"/>
      <c r="V36" s="973"/>
      <c r="W36" s="973"/>
      <c r="X36" s="973"/>
      <c r="Y36" s="975"/>
      <c r="Z36" s="976"/>
      <c r="AA36" s="976"/>
      <c r="AB36" s="977"/>
      <c r="AC36" s="946"/>
      <c r="AD36" s="89"/>
      <c r="AE36" s="89"/>
      <c r="AF36" s="89"/>
      <c r="AG36" s="89"/>
      <c r="AH36" s="89"/>
      <c r="AI36" s="90"/>
      <c r="AJ36" s="90"/>
      <c r="AK36" s="90"/>
      <c r="AL36" s="89"/>
      <c r="AM36" s="89"/>
      <c r="AN36" s="89"/>
      <c r="AO36" s="89"/>
      <c r="AP36" s="203"/>
      <c r="AQ36" s="2075"/>
      <c r="AR36" s="2061"/>
    </row>
    <row r="37" spans="1:44" ht="39" thickBot="1">
      <c r="A37" s="1654" t="s">
        <v>12</v>
      </c>
      <c r="B37" s="1653" t="s">
        <v>13</v>
      </c>
      <c r="C37" s="954" t="s">
        <v>14</v>
      </c>
      <c r="D37" s="101"/>
      <c r="E37" s="955" t="s">
        <v>16</v>
      </c>
      <c r="F37" s="956" t="s">
        <v>17</v>
      </c>
      <c r="G37" s="956" t="s">
        <v>18</v>
      </c>
      <c r="H37" s="956" t="s">
        <v>19</v>
      </c>
      <c r="I37" s="956" t="s">
        <v>20</v>
      </c>
      <c r="J37" s="956" t="s">
        <v>105</v>
      </c>
      <c r="K37" s="956" t="s">
        <v>22</v>
      </c>
      <c r="L37" s="956" t="s">
        <v>23</v>
      </c>
      <c r="M37" s="957" t="s">
        <v>24</v>
      </c>
      <c r="N37" s="957" t="s">
        <v>25</v>
      </c>
      <c r="O37" s="957" t="s">
        <v>26</v>
      </c>
      <c r="P37" s="957" t="s">
        <v>27</v>
      </c>
      <c r="Q37" s="957" t="s">
        <v>28</v>
      </c>
      <c r="R37" s="957" t="s">
        <v>29</v>
      </c>
      <c r="S37" s="957" t="s">
        <v>30</v>
      </c>
      <c r="T37" s="957" t="s">
        <v>31</v>
      </c>
      <c r="U37" s="957" t="s">
        <v>32</v>
      </c>
      <c r="V37" s="957" t="s">
        <v>33</v>
      </c>
      <c r="W37" s="957" t="s">
        <v>34</v>
      </c>
      <c r="X37" s="957" t="s">
        <v>35</v>
      </c>
      <c r="Y37" s="956" t="s">
        <v>36</v>
      </c>
      <c r="Z37" s="958" t="s">
        <v>37</v>
      </c>
      <c r="AA37" s="979"/>
      <c r="AB37" s="959" t="s">
        <v>106</v>
      </c>
      <c r="AC37" s="947"/>
      <c r="AD37" s="91"/>
      <c r="AE37" s="91"/>
      <c r="AF37" s="91"/>
      <c r="AG37" s="91"/>
      <c r="AH37" s="91"/>
      <c r="AI37" s="91"/>
      <c r="AJ37" s="91"/>
      <c r="AK37" s="91"/>
      <c r="AL37" s="91"/>
      <c r="AM37" s="91"/>
      <c r="AN37" s="91"/>
      <c r="AO37" s="91"/>
      <c r="AP37" s="203"/>
      <c r="AQ37" s="2075"/>
      <c r="AR37" s="2061"/>
    </row>
    <row r="38" spans="1:45" ht="36" customHeight="1">
      <c r="A38" s="2371">
        <v>4</v>
      </c>
      <c r="B38" s="2371" t="s">
        <v>161</v>
      </c>
      <c r="C38" s="2369" t="s">
        <v>107</v>
      </c>
      <c r="D38" s="556" t="s">
        <v>108</v>
      </c>
      <c r="E38" s="558" t="s">
        <v>1667</v>
      </c>
      <c r="F38" s="553">
        <v>6</v>
      </c>
      <c r="G38" s="537" t="s">
        <v>426</v>
      </c>
      <c r="H38" s="537" t="s">
        <v>1426</v>
      </c>
      <c r="I38" s="554">
        <v>0.35</v>
      </c>
      <c r="J38" s="537" t="s">
        <v>109</v>
      </c>
      <c r="K38" s="538">
        <v>42736</v>
      </c>
      <c r="L38" s="538">
        <v>43100</v>
      </c>
      <c r="M38" s="1640">
        <v>1</v>
      </c>
      <c r="N38" s="1640"/>
      <c r="O38" s="1640">
        <v>1</v>
      </c>
      <c r="P38" s="1640"/>
      <c r="Q38" s="1640">
        <v>1</v>
      </c>
      <c r="R38" s="1640"/>
      <c r="S38" s="1640">
        <v>1</v>
      </c>
      <c r="T38" s="1640"/>
      <c r="U38" s="1640">
        <v>1</v>
      </c>
      <c r="V38" s="1640"/>
      <c r="W38" s="1640">
        <v>1</v>
      </c>
      <c r="X38" s="1640"/>
      <c r="Y38" s="539">
        <f>SUM(M38:X38)</f>
        <v>6</v>
      </c>
      <c r="Z38" s="552">
        <v>0</v>
      </c>
      <c r="AA38" s="552"/>
      <c r="AB38" s="961" t="s">
        <v>95</v>
      </c>
      <c r="AC38" s="540"/>
      <c r="AD38" s="79"/>
      <c r="AE38" s="78"/>
      <c r="AF38" s="78"/>
      <c r="AG38" s="78"/>
      <c r="AH38" s="92"/>
      <c r="AI38" s="81"/>
      <c r="AJ38" s="81"/>
      <c r="AK38" s="81"/>
      <c r="AL38" s="82"/>
      <c r="AM38" s="82"/>
      <c r="AN38" s="82"/>
      <c r="AO38" s="78"/>
      <c r="AP38" s="2116">
        <v>1</v>
      </c>
      <c r="AQ38" s="2076">
        <v>0.3333333333333333</v>
      </c>
      <c r="AR38" s="2061" t="s">
        <v>1786</v>
      </c>
      <c r="AS38" s="184">
        <v>146</v>
      </c>
    </row>
    <row r="39" spans="1:45" ht="59.25" customHeight="1" thickBot="1">
      <c r="A39" s="2372"/>
      <c r="B39" s="2372"/>
      <c r="C39" s="2370"/>
      <c r="D39" s="557" t="s">
        <v>111</v>
      </c>
      <c r="E39" s="537" t="s">
        <v>1668</v>
      </c>
      <c r="F39" s="555">
        <v>6</v>
      </c>
      <c r="G39" s="537" t="s">
        <v>1136</v>
      </c>
      <c r="H39" s="537" t="s">
        <v>1426</v>
      </c>
      <c r="I39" s="554">
        <v>0.35</v>
      </c>
      <c r="J39" s="537" t="s">
        <v>109</v>
      </c>
      <c r="K39" s="538">
        <v>42736</v>
      </c>
      <c r="L39" s="538">
        <v>43100</v>
      </c>
      <c r="M39" s="1640">
        <v>1</v>
      </c>
      <c r="N39" s="1640"/>
      <c r="O39" s="1640">
        <v>1</v>
      </c>
      <c r="P39" s="1640"/>
      <c r="Q39" s="1640">
        <v>1</v>
      </c>
      <c r="R39" s="1640"/>
      <c r="S39" s="1640">
        <v>1</v>
      </c>
      <c r="T39" s="1640"/>
      <c r="U39" s="1640">
        <v>1</v>
      </c>
      <c r="V39" s="1640"/>
      <c r="W39" s="1640">
        <v>1</v>
      </c>
      <c r="X39" s="1640"/>
      <c r="Y39" s="539">
        <f>SUM(M39:X39)</f>
        <v>6</v>
      </c>
      <c r="Z39" s="552">
        <v>0</v>
      </c>
      <c r="AA39" s="552"/>
      <c r="AB39" s="961" t="s">
        <v>95</v>
      </c>
      <c r="AC39" s="540"/>
      <c r="AD39" s="79"/>
      <c r="AE39" s="78"/>
      <c r="AF39" s="78"/>
      <c r="AG39" s="78"/>
      <c r="AH39" s="92"/>
      <c r="AI39" s="81"/>
      <c r="AJ39" s="81"/>
      <c r="AK39" s="81"/>
      <c r="AL39" s="82"/>
      <c r="AM39" s="82"/>
      <c r="AN39" s="82"/>
      <c r="AO39" s="78"/>
      <c r="AP39" s="2116">
        <v>1</v>
      </c>
      <c r="AQ39" s="2076">
        <v>0.3333333333333333</v>
      </c>
      <c r="AR39" s="2061" t="s">
        <v>1787</v>
      </c>
      <c r="AS39" s="184">
        <v>147</v>
      </c>
    </row>
    <row r="40" spans="1:45" ht="69" customHeight="1">
      <c r="A40" s="2373"/>
      <c r="B40" s="2373"/>
      <c r="C40" s="2375" t="s">
        <v>245</v>
      </c>
      <c r="D40" s="590" t="s">
        <v>410</v>
      </c>
      <c r="E40" s="1655" t="s">
        <v>1669</v>
      </c>
      <c r="F40" s="371">
        <v>1</v>
      </c>
      <c r="G40" s="357" t="s">
        <v>697</v>
      </c>
      <c r="H40" s="537" t="s">
        <v>1426</v>
      </c>
      <c r="I40" s="624">
        <v>0.15</v>
      </c>
      <c r="J40" s="587" t="s">
        <v>798</v>
      </c>
      <c r="K40" s="582">
        <v>42750</v>
      </c>
      <c r="L40" s="591">
        <v>43099</v>
      </c>
      <c r="M40" s="1642">
        <v>1</v>
      </c>
      <c r="N40" s="1642">
        <v>1</v>
      </c>
      <c r="O40" s="1642">
        <v>1</v>
      </c>
      <c r="P40" s="1642">
        <v>1</v>
      </c>
      <c r="Q40" s="1642">
        <v>1</v>
      </c>
      <c r="R40" s="1642">
        <v>1</v>
      </c>
      <c r="S40" s="1642">
        <v>1</v>
      </c>
      <c r="T40" s="1642">
        <v>1</v>
      </c>
      <c r="U40" s="1642">
        <v>1</v>
      </c>
      <c r="V40" s="1642">
        <v>1</v>
      </c>
      <c r="W40" s="1642">
        <v>1</v>
      </c>
      <c r="X40" s="1642">
        <v>1</v>
      </c>
      <c r="Y40" s="1656">
        <v>1</v>
      </c>
      <c r="Z40" s="552"/>
      <c r="AA40" s="552"/>
      <c r="AB40" s="961"/>
      <c r="AC40" s="540"/>
      <c r="AD40" s="340"/>
      <c r="AE40" s="341"/>
      <c r="AF40" s="341"/>
      <c r="AG40" s="341"/>
      <c r="AH40" s="488"/>
      <c r="AI40" s="487"/>
      <c r="AJ40" s="487"/>
      <c r="AK40" s="487"/>
      <c r="AL40" s="343"/>
      <c r="AM40" s="343"/>
      <c r="AN40" s="343"/>
      <c r="AO40" s="341"/>
      <c r="AP40" s="2075">
        <v>1</v>
      </c>
      <c r="AQ40" s="2074">
        <v>0.3333333333333333</v>
      </c>
      <c r="AR40" s="2061" t="s">
        <v>1780</v>
      </c>
      <c r="AS40" s="184">
        <v>148</v>
      </c>
    </row>
    <row r="41" spans="1:45" ht="67.5" customHeight="1" thickBot="1">
      <c r="A41" s="2374"/>
      <c r="B41" s="2374"/>
      <c r="C41" s="2376"/>
      <c r="D41" s="590" t="s">
        <v>167</v>
      </c>
      <c r="E41" s="355" t="s">
        <v>1670</v>
      </c>
      <c r="F41" s="374">
        <v>1</v>
      </c>
      <c r="G41" s="357" t="s">
        <v>699</v>
      </c>
      <c r="H41" s="537" t="s">
        <v>1426</v>
      </c>
      <c r="I41" s="624">
        <v>0.15</v>
      </c>
      <c r="J41" s="587" t="s">
        <v>798</v>
      </c>
      <c r="K41" s="582">
        <v>42750</v>
      </c>
      <c r="L41" s="591">
        <v>43099</v>
      </c>
      <c r="M41" s="1642">
        <v>1</v>
      </c>
      <c r="N41" s="1642">
        <v>1</v>
      </c>
      <c r="O41" s="1642">
        <v>1</v>
      </c>
      <c r="P41" s="1642">
        <v>1</v>
      </c>
      <c r="Q41" s="1642">
        <v>1</v>
      </c>
      <c r="R41" s="1642">
        <v>1</v>
      </c>
      <c r="S41" s="1642">
        <v>1</v>
      </c>
      <c r="T41" s="1642">
        <v>1</v>
      </c>
      <c r="U41" s="1642">
        <v>1</v>
      </c>
      <c r="V41" s="1642">
        <v>1</v>
      </c>
      <c r="W41" s="1642">
        <v>1</v>
      </c>
      <c r="X41" s="1642">
        <v>1</v>
      </c>
      <c r="Y41" s="1656">
        <v>1</v>
      </c>
      <c r="Z41" s="552"/>
      <c r="AA41" s="552"/>
      <c r="AB41" s="961"/>
      <c r="AC41" s="540"/>
      <c r="AD41" s="79"/>
      <c r="AE41" s="78"/>
      <c r="AF41" s="78"/>
      <c r="AG41" s="78"/>
      <c r="AH41" s="92"/>
      <c r="AI41" s="1641"/>
      <c r="AJ41" s="1641"/>
      <c r="AK41" s="1641"/>
      <c r="AL41" s="82"/>
      <c r="AM41" s="82"/>
      <c r="AN41" s="82"/>
      <c r="AO41" s="78"/>
      <c r="AP41" s="2075">
        <v>1</v>
      </c>
      <c r="AQ41" s="2074">
        <v>0.3333333333333333</v>
      </c>
      <c r="AR41" s="2061" t="s">
        <v>1780</v>
      </c>
      <c r="AS41" s="184">
        <v>149</v>
      </c>
    </row>
    <row r="42" spans="1:44" ht="13.5" thickBot="1">
      <c r="A42" s="2366" t="s">
        <v>92</v>
      </c>
      <c r="B42" s="2367"/>
      <c r="C42" s="2368"/>
      <c r="D42" s="980"/>
      <c r="E42" s="963"/>
      <c r="F42" s="963"/>
      <c r="G42" s="963"/>
      <c r="H42" s="963"/>
      <c r="I42" s="981">
        <f>SUM(I38:I41)</f>
        <v>1</v>
      </c>
      <c r="J42" s="963"/>
      <c r="K42" s="963"/>
      <c r="L42" s="963"/>
      <c r="M42" s="963"/>
      <c r="N42" s="963"/>
      <c r="O42" s="963"/>
      <c r="P42" s="963"/>
      <c r="Q42" s="963"/>
      <c r="R42" s="963"/>
      <c r="S42" s="963"/>
      <c r="T42" s="963"/>
      <c r="U42" s="963"/>
      <c r="V42" s="963"/>
      <c r="W42" s="963"/>
      <c r="X42" s="963"/>
      <c r="Y42" s="982"/>
      <c r="Z42" s="966" t="e">
        <f>SUM(#REF!)</f>
        <v>#REF!</v>
      </c>
      <c r="AA42" s="966">
        <f>+AA33</f>
        <v>177800000</v>
      </c>
      <c r="AB42" s="983"/>
      <c r="AC42" s="948"/>
      <c r="AD42" s="94"/>
      <c r="AE42" s="93"/>
      <c r="AF42" s="93"/>
      <c r="AG42" s="93"/>
      <c r="AH42" s="95"/>
      <c r="AI42" s="94"/>
      <c r="AJ42" s="94"/>
      <c r="AK42" s="94"/>
      <c r="AL42" s="94"/>
      <c r="AM42" s="94"/>
      <c r="AN42" s="94"/>
      <c r="AO42" s="93"/>
      <c r="AP42" s="2121">
        <f>AVERAGE(AP38:AP41)</f>
        <v>1</v>
      </c>
      <c r="AQ42" s="2113">
        <f>AVERAGE(AQ38:AQ41)</f>
        <v>0.3333333333333333</v>
      </c>
      <c r="AR42" s="2112"/>
    </row>
    <row r="43" spans="1:44" ht="27.75" thickBot="1">
      <c r="A43" s="2338" t="s">
        <v>102</v>
      </c>
      <c r="B43" s="2339"/>
      <c r="C43" s="2339"/>
      <c r="D43" s="102"/>
      <c r="E43" s="968"/>
      <c r="F43" s="968"/>
      <c r="G43" s="968"/>
      <c r="H43" s="968"/>
      <c r="I43" s="968"/>
      <c r="J43" s="968"/>
      <c r="K43" s="968"/>
      <c r="L43" s="968"/>
      <c r="M43" s="968"/>
      <c r="N43" s="968"/>
      <c r="O43" s="968"/>
      <c r="P43" s="968"/>
      <c r="Q43" s="968"/>
      <c r="R43" s="968"/>
      <c r="S43" s="968"/>
      <c r="T43" s="968"/>
      <c r="U43" s="968"/>
      <c r="V43" s="968"/>
      <c r="W43" s="968"/>
      <c r="X43" s="968"/>
      <c r="Y43" s="968"/>
      <c r="Z43" s="984" t="e">
        <f>+Z42+#REF!</f>
        <v>#REF!</v>
      </c>
      <c r="AA43" s="970"/>
      <c r="AB43" s="985"/>
      <c r="AC43" s="949"/>
      <c r="AD43" s="97"/>
      <c r="AE43" s="96"/>
      <c r="AF43" s="96"/>
      <c r="AG43" s="96"/>
      <c r="AH43" s="98"/>
      <c r="AI43" s="97"/>
      <c r="AJ43" s="97"/>
      <c r="AK43" s="97"/>
      <c r="AL43" s="97"/>
      <c r="AM43" s="97"/>
      <c r="AN43" s="97"/>
      <c r="AO43" s="2109"/>
      <c r="AP43" s="2122">
        <f>AVERAGE(AP42)</f>
        <v>1</v>
      </c>
      <c r="AQ43" s="2123"/>
      <c r="AR43" s="2114"/>
    </row>
    <row r="44" spans="1:44" ht="30.75" customHeight="1" thickBot="1">
      <c r="A44" s="2346" t="s">
        <v>316</v>
      </c>
      <c r="B44" s="2347"/>
      <c r="C44" s="2347"/>
      <c r="D44" s="986"/>
      <c r="E44" s="987"/>
      <c r="F44" s="988"/>
      <c r="G44" s="987"/>
      <c r="H44" s="987"/>
      <c r="I44" s="989"/>
      <c r="J44" s="987"/>
      <c r="K44" s="990"/>
      <c r="L44" s="990"/>
      <c r="M44" s="987"/>
      <c r="N44" s="987"/>
      <c r="O44" s="987"/>
      <c r="P44" s="987"/>
      <c r="Q44" s="987"/>
      <c r="R44" s="987"/>
      <c r="S44" s="987"/>
      <c r="T44" s="987"/>
      <c r="U44" s="987"/>
      <c r="V44" s="987"/>
      <c r="W44" s="987"/>
      <c r="X44" s="987"/>
      <c r="Y44" s="991"/>
      <c r="Z44" s="992" t="e">
        <f>+Z43+Z33</f>
        <v>#REF!</v>
      </c>
      <c r="AA44" s="992">
        <f>+AA43+AA33</f>
        <v>177800000</v>
      </c>
      <c r="AB44" s="993"/>
      <c r="AC44" s="993"/>
      <c r="AD44" s="993"/>
      <c r="AE44" s="993"/>
      <c r="AF44" s="993"/>
      <c r="AG44" s="993"/>
      <c r="AH44" s="993"/>
      <c r="AI44" s="993"/>
      <c r="AJ44" s="993"/>
      <c r="AK44" s="993"/>
      <c r="AL44" s="993"/>
      <c r="AM44" s="993"/>
      <c r="AN44" s="993"/>
      <c r="AO44" s="993"/>
      <c r="AP44" s="2124">
        <f>AVERAGE(AP43,AP33)</f>
        <v>1</v>
      </c>
      <c r="AQ44" s="2124">
        <f>AVERAGE(AQ38:AQ41,AQ30:AQ31,AQ28,AQ16:AQ26)</f>
        <v>0.3703703703703704</v>
      </c>
      <c r="AR44" s="993"/>
    </row>
  </sheetData>
  <sheetProtection/>
  <mergeCells count="38">
    <mergeCell ref="A5:AP9"/>
    <mergeCell ref="AA1:AP4"/>
    <mergeCell ref="A16:A26"/>
    <mergeCell ref="B16:B26"/>
    <mergeCell ref="C19:C20"/>
    <mergeCell ref="D3:Q4"/>
    <mergeCell ref="A43:C43"/>
    <mergeCell ref="C38:C39"/>
    <mergeCell ref="A38:A41"/>
    <mergeCell ref="B38:B41"/>
    <mergeCell ref="C40:C41"/>
    <mergeCell ref="E11:AP11"/>
    <mergeCell ref="A44:C44"/>
    <mergeCell ref="A10:AB10"/>
    <mergeCell ref="A11:C11"/>
    <mergeCell ref="A13:C13"/>
    <mergeCell ref="C17:C18"/>
    <mergeCell ref="M27:Y27"/>
    <mergeCell ref="A29:C29"/>
    <mergeCell ref="M29:Y29"/>
    <mergeCell ref="C22:C26"/>
    <mergeCell ref="A42:C42"/>
    <mergeCell ref="AC35:AK35"/>
    <mergeCell ref="A27:C27"/>
    <mergeCell ref="A32:C32"/>
    <mergeCell ref="A33:C33"/>
    <mergeCell ref="A35:C35"/>
    <mergeCell ref="E13:AP13"/>
    <mergeCell ref="AL35:AO35"/>
    <mergeCell ref="Z19:Z26"/>
    <mergeCell ref="AA19:AA26"/>
    <mergeCell ref="A1:C4"/>
    <mergeCell ref="R1:Y4"/>
    <mergeCell ref="D1:Q2"/>
    <mergeCell ref="E35:AB35"/>
    <mergeCell ref="A30:A31"/>
    <mergeCell ref="B30:B31"/>
    <mergeCell ref="C30:C31"/>
  </mergeCells>
  <printOptions/>
  <pageMargins left="0.7" right="0.7" top="0.75" bottom="0.75" header="0.3" footer="0.3"/>
  <pageSetup horizontalDpi="600" verticalDpi="600" orientation="landscape" scale="26" r:id="rId4"/>
  <drawing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AG82"/>
  <sheetViews>
    <sheetView view="pageBreakPreview" zoomScale="55" zoomScaleNormal="40" zoomScaleSheetLayoutView="55" zoomScalePageLayoutView="25" workbookViewId="0" topLeftCell="A1">
      <pane xSplit="4" ySplit="9" topLeftCell="AA10" activePane="bottomRight" state="frozen"/>
      <selection pane="topLeft" activeCell="A1" sqref="A1"/>
      <selection pane="topRight" activeCell="G1" sqref="G1"/>
      <selection pane="bottomLeft" activeCell="A10" sqref="A10"/>
      <selection pane="bottomRight" activeCell="AD15" sqref="AD15:AE15"/>
    </sheetView>
  </sheetViews>
  <sheetFormatPr defaultColWidth="11.421875" defaultRowHeight="15"/>
  <cols>
    <col min="1" max="1" width="37.421875" style="104" customWidth="1"/>
    <col min="2" max="2" width="37.421875" style="130" customWidth="1"/>
    <col min="3" max="8" width="37.421875" style="104" customWidth="1"/>
    <col min="9" max="9" width="37.421875" style="131" customWidth="1"/>
    <col min="10" max="10" width="29.8515625" style="104" customWidth="1"/>
    <col min="11" max="11" width="16.00390625" style="104" customWidth="1"/>
    <col min="12" max="12" width="11.8515625" style="104" customWidth="1"/>
    <col min="13" max="13" width="5.57421875" style="104" customWidth="1"/>
    <col min="14" max="14" width="4.28125" style="104" customWidth="1"/>
    <col min="15" max="15" width="9.28125" style="104" bestFit="1" customWidth="1"/>
    <col min="16" max="16" width="4.421875" style="104" customWidth="1"/>
    <col min="17" max="17" width="5.00390625" style="104" customWidth="1"/>
    <col min="18" max="20" width="4.57421875" style="104" customWidth="1"/>
    <col min="21" max="22" width="4.421875" style="104" customWidth="1"/>
    <col min="23" max="23" width="4.00390625" style="104" customWidth="1"/>
    <col min="24" max="24" width="3.140625" style="132" customWidth="1"/>
    <col min="25" max="25" width="7.57421875" style="847" customWidth="1"/>
    <col min="26" max="26" width="21.7109375" style="133" customWidth="1"/>
    <col min="27" max="28" width="37.421875" style="133" customWidth="1"/>
    <col min="29" max="29" width="37.421875" style="104" customWidth="1"/>
    <col min="30" max="30" width="31.7109375" style="1561" customWidth="1"/>
    <col min="31" max="31" width="31.28125" style="2102" bestFit="1" customWidth="1"/>
    <col min="32" max="32" width="37.421875" style="1805" hidden="1" customWidth="1"/>
    <col min="33" max="16384" width="11.421875" style="104" customWidth="1"/>
  </cols>
  <sheetData>
    <row r="1" spans="1:29" ht="15" customHeight="1" hidden="1">
      <c r="A1" s="2454"/>
      <c r="B1" s="2455"/>
      <c r="C1" s="2456"/>
      <c r="D1" s="2320" t="s">
        <v>1552</v>
      </c>
      <c r="E1" s="2315"/>
      <c r="F1" s="2315"/>
      <c r="G1" s="2315"/>
      <c r="H1" s="2315"/>
      <c r="I1" s="2315"/>
      <c r="J1" s="2315"/>
      <c r="K1" s="2315"/>
      <c r="L1" s="2315"/>
      <c r="M1" s="2315"/>
      <c r="N1" s="2315"/>
      <c r="O1" s="2315"/>
      <c r="P1" s="2315"/>
      <c r="Q1" s="2315"/>
      <c r="R1" s="2315"/>
      <c r="S1" s="2315"/>
      <c r="T1" s="2315"/>
      <c r="U1" s="2315"/>
      <c r="V1" s="2315"/>
      <c r="W1" s="2315"/>
      <c r="X1" s="2315"/>
      <c r="Y1" s="2315"/>
      <c r="Z1" s="2315"/>
      <c r="AA1" s="2316"/>
      <c r="AB1" s="2466" t="s">
        <v>1562</v>
      </c>
      <c r="AC1" s="2463" t="s">
        <v>1563</v>
      </c>
    </row>
    <row r="2" spans="1:29" ht="15.75" customHeight="1" hidden="1" thickBot="1">
      <c r="A2" s="2457"/>
      <c r="B2" s="2458"/>
      <c r="C2" s="2459"/>
      <c r="D2" s="2321"/>
      <c r="E2" s="2322"/>
      <c r="F2" s="2322"/>
      <c r="G2" s="2322"/>
      <c r="H2" s="2322"/>
      <c r="I2" s="2322"/>
      <c r="J2" s="2322"/>
      <c r="K2" s="2322"/>
      <c r="L2" s="2322"/>
      <c r="M2" s="2322"/>
      <c r="N2" s="2322"/>
      <c r="O2" s="2322"/>
      <c r="P2" s="2322"/>
      <c r="Q2" s="2322"/>
      <c r="R2" s="2322"/>
      <c r="S2" s="2322"/>
      <c r="T2" s="2322"/>
      <c r="U2" s="2322"/>
      <c r="V2" s="2322"/>
      <c r="W2" s="2322"/>
      <c r="X2" s="2322"/>
      <c r="Y2" s="2322"/>
      <c r="Z2" s="2322"/>
      <c r="AA2" s="2323"/>
      <c r="AB2" s="2464"/>
      <c r="AC2" s="2464"/>
    </row>
    <row r="3" spans="1:29" ht="15" customHeight="1" hidden="1">
      <c r="A3" s="2457"/>
      <c r="B3" s="2458"/>
      <c r="C3" s="2459"/>
      <c r="D3" s="2320" t="s">
        <v>3</v>
      </c>
      <c r="E3" s="2315"/>
      <c r="F3" s="2315"/>
      <c r="G3" s="2315"/>
      <c r="H3" s="2315"/>
      <c r="I3" s="2315"/>
      <c r="J3" s="2315"/>
      <c r="K3" s="2315"/>
      <c r="L3" s="2315"/>
      <c r="M3" s="2315"/>
      <c r="N3" s="2315"/>
      <c r="O3" s="2315"/>
      <c r="P3" s="2315"/>
      <c r="Q3" s="2315"/>
      <c r="R3" s="2315"/>
      <c r="S3" s="2315"/>
      <c r="T3" s="2315"/>
      <c r="U3" s="2315"/>
      <c r="V3" s="2315"/>
      <c r="W3" s="2315"/>
      <c r="X3" s="2315"/>
      <c r="Y3" s="2315"/>
      <c r="Z3" s="2315"/>
      <c r="AA3" s="2316"/>
      <c r="AB3" s="2464"/>
      <c r="AC3" s="2464"/>
    </row>
    <row r="4" spans="1:29" ht="15.75" customHeight="1" hidden="1" thickBot="1">
      <c r="A4" s="2460"/>
      <c r="B4" s="2461"/>
      <c r="C4" s="2462"/>
      <c r="D4" s="2321"/>
      <c r="E4" s="2322"/>
      <c r="F4" s="2322"/>
      <c r="G4" s="2322"/>
      <c r="H4" s="2322"/>
      <c r="I4" s="2322"/>
      <c r="J4" s="2322"/>
      <c r="K4" s="2322"/>
      <c r="L4" s="2322"/>
      <c r="M4" s="2322"/>
      <c r="N4" s="2322"/>
      <c r="O4" s="2322"/>
      <c r="P4" s="2322"/>
      <c r="Q4" s="2322"/>
      <c r="R4" s="2322"/>
      <c r="S4" s="2322"/>
      <c r="T4" s="2322"/>
      <c r="U4" s="2322"/>
      <c r="V4" s="2322"/>
      <c r="W4" s="2322"/>
      <c r="X4" s="2322"/>
      <c r="Y4" s="2322"/>
      <c r="Z4" s="2322"/>
      <c r="AA4" s="2323"/>
      <c r="AB4" s="2465"/>
      <c r="AC4" s="2465"/>
    </row>
    <row r="5" spans="1:29" ht="20.25" customHeight="1" hidden="1">
      <c r="A5" s="2449" t="s">
        <v>4</v>
      </c>
      <c r="B5" s="2450"/>
      <c r="C5" s="2450"/>
      <c r="D5" s="2450"/>
      <c r="E5" s="2450"/>
      <c r="F5" s="2450"/>
      <c r="G5" s="2450"/>
      <c r="H5" s="2450"/>
      <c r="I5" s="2450"/>
      <c r="J5" s="2450"/>
      <c r="K5" s="2450"/>
      <c r="L5" s="2450"/>
      <c r="M5" s="2450"/>
      <c r="N5" s="2450"/>
      <c r="O5" s="2450"/>
      <c r="P5" s="2450"/>
      <c r="Q5" s="2450"/>
      <c r="R5" s="2450"/>
      <c r="S5" s="2450"/>
      <c r="T5" s="2450"/>
      <c r="U5" s="2450"/>
      <c r="V5" s="2450"/>
      <c r="W5" s="2450"/>
      <c r="X5" s="2450"/>
      <c r="Y5" s="2450"/>
      <c r="Z5" s="2450"/>
      <c r="AA5" s="2450"/>
      <c r="AB5" s="2450"/>
      <c r="AC5" s="2450"/>
    </row>
    <row r="6" spans="1:29" ht="15.75" customHeight="1" hidden="1">
      <c r="A6" s="2449" t="s">
        <v>6</v>
      </c>
      <c r="B6" s="2450"/>
      <c r="C6" s="2450"/>
      <c r="D6" s="2450"/>
      <c r="E6" s="2450"/>
      <c r="F6" s="2450"/>
      <c r="G6" s="2450"/>
      <c r="H6" s="2450"/>
      <c r="I6" s="2450"/>
      <c r="J6" s="2450"/>
      <c r="K6" s="2450"/>
      <c r="L6" s="2450"/>
      <c r="M6" s="2450"/>
      <c r="N6" s="2450"/>
      <c r="O6" s="2450"/>
      <c r="P6" s="2450"/>
      <c r="Q6" s="2450"/>
      <c r="R6" s="2450"/>
      <c r="S6" s="2450"/>
      <c r="T6" s="2450"/>
      <c r="U6" s="2450"/>
      <c r="V6" s="2450"/>
      <c r="W6" s="2450"/>
      <c r="X6" s="2450"/>
      <c r="Y6" s="2450"/>
      <c r="Z6" s="2450"/>
      <c r="AA6" s="2450"/>
      <c r="AB6" s="2450"/>
      <c r="AC6" s="2450"/>
    </row>
    <row r="7" spans="1:29" ht="15.75" customHeight="1" hidden="1">
      <c r="A7" s="2449"/>
      <c r="B7" s="2450"/>
      <c r="C7" s="2450"/>
      <c r="D7" s="2450"/>
      <c r="E7" s="2450"/>
      <c r="F7" s="2450"/>
      <c r="G7" s="2450"/>
      <c r="H7" s="2450"/>
      <c r="I7" s="2450"/>
      <c r="J7" s="2450"/>
      <c r="K7" s="2450"/>
      <c r="L7" s="2450"/>
      <c r="M7" s="2450"/>
      <c r="N7" s="2450"/>
      <c r="O7" s="2450"/>
      <c r="P7" s="2450"/>
      <c r="Q7" s="2450"/>
      <c r="R7" s="2450"/>
      <c r="S7" s="2450"/>
      <c r="T7" s="2450"/>
      <c r="U7" s="2450"/>
      <c r="V7" s="2450"/>
      <c r="W7" s="2450"/>
      <c r="X7" s="2450"/>
      <c r="Y7" s="2450"/>
      <c r="Z7" s="2450"/>
      <c r="AA7" s="2450"/>
      <c r="AB7" s="2450"/>
      <c r="AC7" s="2450"/>
    </row>
    <row r="8" spans="1:29" ht="15.75" customHeight="1" hidden="1">
      <c r="A8" s="2449" t="s">
        <v>7</v>
      </c>
      <c r="B8" s="2450"/>
      <c r="C8" s="2450"/>
      <c r="D8" s="2450"/>
      <c r="E8" s="2450"/>
      <c r="F8" s="2450"/>
      <c r="G8" s="2450"/>
      <c r="H8" s="2450"/>
      <c r="I8" s="2450"/>
      <c r="J8" s="2450"/>
      <c r="K8" s="2450"/>
      <c r="L8" s="2450"/>
      <c r="M8" s="2450"/>
      <c r="N8" s="2450"/>
      <c r="O8" s="2450"/>
      <c r="P8" s="2450"/>
      <c r="Q8" s="2450"/>
      <c r="R8" s="2450"/>
      <c r="S8" s="2450"/>
      <c r="T8" s="2450"/>
      <c r="U8" s="2450"/>
      <c r="V8" s="2450"/>
      <c r="W8" s="2450"/>
      <c r="X8" s="2450"/>
      <c r="Y8" s="2450"/>
      <c r="Z8" s="2450"/>
      <c r="AA8" s="2450"/>
      <c r="AB8" s="2450"/>
      <c r="AC8" s="2450"/>
    </row>
    <row r="9" spans="1:29" ht="15.75" customHeight="1" hidden="1" thickBot="1">
      <c r="A9" s="2451" t="s">
        <v>1564</v>
      </c>
      <c r="B9" s="2452"/>
      <c r="C9" s="2452"/>
      <c r="D9" s="2452"/>
      <c r="E9" s="2452"/>
      <c r="F9" s="2452"/>
      <c r="G9" s="2452"/>
      <c r="H9" s="2452"/>
      <c r="I9" s="2452"/>
      <c r="J9" s="2452"/>
      <c r="K9" s="2452"/>
      <c r="L9" s="2452"/>
      <c r="M9" s="2452"/>
      <c r="N9" s="2452"/>
      <c r="O9" s="2452"/>
      <c r="P9" s="2452"/>
      <c r="Q9" s="2452"/>
      <c r="R9" s="2452"/>
      <c r="S9" s="2452"/>
      <c r="T9" s="2452"/>
      <c r="U9" s="2452"/>
      <c r="V9" s="2452"/>
      <c r="W9" s="2452"/>
      <c r="X9" s="2452"/>
      <c r="Y9" s="2452"/>
      <c r="Z9" s="2452"/>
      <c r="AA9" s="2452"/>
      <c r="AB9" s="2452"/>
      <c r="AC9" s="2452"/>
    </row>
    <row r="10" spans="1:29" ht="9" customHeight="1" thickBot="1">
      <c r="A10" s="106"/>
      <c r="B10" s="107"/>
      <c r="C10" s="108"/>
      <c r="D10" s="109"/>
      <c r="E10" s="108"/>
      <c r="F10" s="110"/>
      <c r="G10" s="108"/>
      <c r="H10" s="108"/>
      <c r="I10" s="111"/>
      <c r="J10" s="108"/>
      <c r="K10" s="112"/>
      <c r="L10" s="112"/>
      <c r="M10" s="108"/>
      <c r="N10" s="108"/>
      <c r="O10" s="108"/>
      <c r="P10" s="108"/>
      <c r="Q10" s="108"/>
      <c r="R10" s="108"/>
      <c r="S10" s="108"/>
      <c r="T10" s="108"/>
      <c r="U10" s="108"/>
      <c r="V10" s="108"/>
      <c r="W10" s="108"/>
      <c r="X10" s="113"/>
      <c r="Y10" s="839"/>
      <c r="Z10" s="114"/>
      <c r="AA10" s="114"/>
      <c r="AB10" s="114"/>
      <c r="AC10" s="108"/>
    </row>
    <row r="11" spans="1:32" s="116" customFormat="1" ht="23.25" customHeight="1" thickBot="1">
      <c r="A11" s="2453" t="s">
        <v>8</v>
      </c>
      <c r="B11" s="2453"/>
      <c r="C11" s="2453"/>
      <c r="D11" s="524"/>
      <c r="E11" s="2469" t="s">
        <v>704</v>
      </c>
      <c r="F11" s="2470"/>
      <c r="G11" s="2470"/>
      <c r="H11" s="2470"/>
      <c r="I11" s="2470"/>
      <c r="J11" s="2470"/>
      <c r="K11" s="2470"/>
      <c r="L11" s="2470"/>
      <c r="M11" s="2470"/>
      <c r="N11" s="2470"/>
      <c r="O11" s="2470"/>
      <c r="P11" s="2470"/>
      <c r="Q11" s="2470"/>
      <c r="R11" s="2470"/>
      <c r="S11" s="2470"/>
      <c r="T11" s="2470"/>
      <c r="U11" s="2470"/>
      <c r="V11" s="2470"/>
      <c r="W11" s="2470"/>
      <c r="X11" s="2470"/>
      <c r="Y11" s="2470"/>
      <c r="Z11" s="2470"/>
      <c r="AA11" s="2470"/>
      <c r="AB11" s="2470"/>
      <c r="AC11" s="2470"/>
      <c r="AD11" s="2470"/>
      <c r="AE11" s="2470"/>
      <c r="AF11" s="2470"/>
    </row>
    <row r="12" spans="1:32" s="108" customFormat="1" ht="9.75" customHeight="1" thickBot="1">
      <c r="A12" s="106"/>
      <c r="B12" s="107"/>
      <c r="F12" s="110"/>
      <c r="I12" s="111"/>
      <c r="K12" s="112"/>
      <c r="L12" s="112"/>
      <c r="X12" s="113"/>
      <c r="Y12" s="839"/>
      <c r="Z12" s="114"/>
      <c r="AA12" s="114"/>
      <c r="AB12" s="114"/>
      <c r="AC12" s="994"/>
      <c r="AD12" s="1562"/>
      <c r="AE12" s="2103"/>
      <c r="AF12" s="1806"/>
    </row>
    <row r="13" spans="1:32" s="117" customFormat="1" ht="24" customHeight="1" thickBot="1">
      <c r="A13" s="2413" t="s">
        <v>10</v>
      </c>
      <c r="B13" s="2414"/>
      <c r="C13" s="2414"/>
      <c r="D13" s="995"/>
      <c r="E13" s="2467" t="s">
        <v>11</v>
      </c>
      <c r="F13" s="2468"/>
      <c r="G13" s="2468"/>
      <c r="H13" s="2468"/>
      <c r="I13" s="2468"/>
      <c r="J13" s="2468"/>
      <c r="K13" s="2468"/>
      <c r="L13" s="2468"/>
      <c r="M13" s="2468"/>
      <c r="N13" s="2468"/>
      <c r="O13" s="2468"/>
      <c r="P13" s="2468"/>
      <c r="Q13" s="2468"/>
      <c r="R13" s="2468"/>
      <c r="S13" s="2468"/>
      <c r="T13" s="2468"/>
      <c r="U13" s="2468"/>
      <c r="V13" s="2468"/>
      <c r="W13" s="2468"/>
      <c r="X13" s="2468"/>
      <c r="Y13" s="2468"/>
      <c r="Z13" s="2468"/>
      <c r="AA13" s="2468"/>
      <c r="AB13" s="2468"/>
      <c r="AC13" s="2468"/>
      <c r="AD13" s="2468"/>
      <c r="AE13" s="2468"/>
      <c r="AF13" s="2468"/>
    </row>
    <row r="14" spans="1:32" s="108" customFormat="1" ht="8.25" customHeight="1" thickBot="1">
      <c r="A14" s="106"/>
      <c r="B14" s="107"/>
      <c r="F14" s="110"/>
      <c r="I14" s="111"/>
      <c r="X14" s="113"/>
      <c r="Y14" s="839"/>
      <c r="Z14" s="114"/>
      <c r="AA14" s="114"/>
      <c r="AB14" s="114"/>
      <c r="AC14" s="994"/>
      <c r="AD14" s="1562"/>
      <c r="AE14" s="2103"/>
      <c r="AF14" s="1806"/>
    </row>
    <row r="15" spans="1:32" s="119" customFormat="1" ht="51" customHeight="1" thickBot="1">
      <c r="A15" s="1048" t="s">
        <v>12</v>
      </c>
      <c r="B15" s="996" t="s">
        <v>13</v>
      </c>
      <c r="C15" s="1048" t="s">
        <v>14</v>
      </c>
      <c r="D15" s="997" t="s">
        <v>15</v>
      </c>
      <c r="E15" s="998" t="s">
        <v>16</v>
      </c>
      <c r="F15" s="999" t="s">
        <v>17</v>
      </c>
      <c r="G15" s="1000" t="s">
        <v>18</v>
      </c>
      <c r="H15" s="1000" t="s">
        <v>19</v>
      </c>
      <c r="I15" s="1001" t="s">
        <v>20</v>
      </c>
      <c r="J15" s="1000" t="s">
        <v>105</v>
      </c>
      <c r="K15" s="1000" t="s">
        <v>22</v>
      </c>
      <c r="L15" s="1000" t="s">
        <v>23</v>
      </c>
      <c r="M15" s="1002" t="s">
        <v>24</v>
      </c>
      <c r="N15" s="1002" t="s">
        <v>25</v>
      </c>
      <c r="O15" s="1002" t="s">
        <v>26</v>
      </c>
      <c r="P15" s="1002" t="s">
        <v>27</v>
      </c>
      <c r="Q15" s="1002" t="s">
        <v>28</v>
      </c>
      <c r="R15" s="1002" t="s">
        <v>29</v>
      </c>
      <c r="S15" s="1002" t="s">
        <v>30</v>
      </c>
      <c r="T15" s="1002" t="s">
        <v>31</v>
      </c>
      <c r="U15" s="1002" t="s">
        <v>32</v>
      </c>
      <c r="V15" s="1002" t="s">
        <v>33</v>
      </c>
      <c r="W15" s="1002" t="s">
        <v>34</v>
      </c>
      <c r="X15" s="1003" t="s">
        <v>35</v>
      </c>
      <c r="Y15" s="1004" t="s">
        <v>36</v>
      </c>
      <c r="Z15" s="1005" t="s">
        <v>37</v>
      </c>
      <c r="AA15" s="1006" t="s">
        <v>319</v>
      </c>
      <c r="AB15" s="1006" t="s">
        <v>1413</v>
      </c>
      <c r="AC15" s="2077" t="s">
        <v>106</v>
      </c>
      <c r="AD15" s="1846" t="s">
        <v>1788</v>
      </c>
      <c r="AE15" s="2073" t="s">
        <v>1789</v>
      </c>
      <c r="AF15" s="1846" t="s">
        <v>50</v>
      </c>
    </row>
    <row r="16" spans="1:32" s="121" customFormat="1" ht="82.5" customHeight="1" thickBot="1">
      <c r="A16" s="2442">
        <v>1</v>
      </c>
      <c r="B16" s="2442" t="s">
        <v>1566</v>
      </c>
      <c r="C16" s="1008" t="s">
        <v>53</v>
      </c>
      <c r="D16" s="577" t="s">
        <v>707</v>
      </c>
      <c r="E16" s="578" t="s">
        <v>1672</v>
      </c>
      <c r="F16" s="578">
        <v>2</v>
      </c>
      <c r="G16" s="578" t="s">
        <v>708</v>
      </c>
      <c r="H16" s="579" t="s">
        <v>709</v>
      </c>
      <c r="I16" s="580">
        <v>0.15</v>
      </c>
      <c r="J16" s="581" t="s">
        <v>710</v>
      </c>
      <c r="K16" s="582">
        <v>42750</v>
      </c>
      <c r="L16" s="582">
        <v>43100</v>
      </c>
      <c r="M16" s="2438"/>
      <c r="N16" s="2439"/>
      <c r="O16" s="2438"/>
      <c r="P16" s="2439"/>
      <c r="Q16" s="2426">
        <v>1</v>
      </c>
      <c r="R16" s="2427"/>
      <c r="S16" s="2426"/>
      <c r="T16" s="2427"/>
      <c r="U16" s="2426"/>
      <c r="V16" s="2427"/>
      <c r="W16" s="2426">
        <v>1</v>
      </c>
      <c r="X16" s="2427"/>
      <c r="Y16" s="840">
        <f>SUM(M16:W16)</f>
        <v>2</v>
      </c>
      <c r="Z16" s="584">
        <v>0</v>
      </c>
      <c r="AA16" s="584"/>
      <c r="AB16" s="584"/>
      <c r="AC16" s="2078"/>
      <c r="AD16" s="2108" t="s">
        <v>95</v>
      </c>
      <c r="AE16" s="2108">
        <v>1</v>
      </c>
      <c r="AF16" s="2095"/>
    </row>
    <row r="17" spans="1:32" s="121" customFormat="1" ht="106.5" customHeight="1" thickBot="1">
      <c r="A17" s="2443"/>
      <c r="B17" s="2443"/>
      <c r="C17" s="1009" t="s">
        <v>711</v>
      </c>
      <c r="D17" s="577" t="s">
        <v>712</v>
      </c>
      <c r="E17" s="525" t="s">
        <v>1673</v>
      </c>
      <c r="F17" s="585">
        <v>2</v>
      </c>
      <c r="G17" s="578" t="s">
        <v>1427</v>
      </c>
      <c r="H17" s="579" t="s">
        <v>709</v>
      </c>
      <c r="I17" s="580">
        <v>0.15</v>
      </c>
      <c r="J17" s="525" t="s">
        <v>1428</v>
      </c>
      <c r="K17" s="582">
        <v>42750</v>
      </c>
      <c r="L17" s="582">
        <v>43100</v>
      </c>
      <c r="M17" s="2445"/>
      <c r="N17" s="2445"/>
      <c r="O17" s="2445"/>
      <c r="P17" s="2445"/>
      <c r="Q17" s="2446">
        <v>1</v>
      </c>
      <c r="R17" s="2446"/>
      <c r="S17" s="2446"/>
      <c r="T17" s="2446"/>
      <c r="U17" s="2446"/>
      <c r="V17" s="2446"/>
      <c r="W17" s="2446">
        <v>1</v>
      </c>
      <c r="X17" s="2446"/>
      <c r="Y17" s="841">
        <f>SUM(M17:X17)</f>
        <v>2</v>
      </c>
      <c r="Z17" s="584">
        <v>0</v>
      </c>
      <c r="AA17" s="584"/>
      <c r="AB17" s="584"/>
      <c r="AC17" s="2078"/>
      <c r="AD17" s="2108" t="s">
        <v>95</v>
      </c>
      <c r="AE17" s="2108">
        <v>0.5</v>
      </c>
      <c r="AF17" s="2095"/>
    </row>
    <row r="18" spans="1:32" s="121" customFormat="1" ht="38.25">
      <c r="A18" s="2443"/>
      <c r="B18" s="2443"/>
      <c r="C18" s="2447" t="s">
        <v>702</v>
      </c>
      <c r="D18" s="577" t="s">
        <v>713</v>
      </c>
      <c r="E18" s="581" t="s">
        <v>1674</v>
      </c>
      <c r="F18" s="586">
        <v>1</v>
      </c>
      <c r="G18" s="578" t="s">
        <v>1429</v>
      </c>
      <c r="H18" s="579" t="s">
        <v>1430</v>
      </c>
      <c r="I18" s="580">
        <v>0.15</v>
      </c>
      <c r="J18" s="587" t="s">
        <v>714</v>
      </c>
      <c r="K18" s="582">
        <v>42750</v>
      </c>
      <c r="L18" s="582">
        <v>43100</v>
      </c>
      <c r="M18" s="2437"/>
      <c r="N18" s="2437"/>
      <c r="O18" s="2437"/>
      <c r="P18" s="2437"/>
      <c r="Q18" s="2437"/>
      <c r="R18" s="2437"/>
      <c r="S18" s="2437"/>
      <c r="T18" s="2437"/>
      <c r="U18" s="2437">
        <v>1</v>
      </c>
      <c r="V18" s="2437"/>
      <c r="W18" s="2437"/>
      <c r="X18" s="2437"/>
      <c r="Y18" s="842">
        <f>SUM(M18:X18)</f>
        <v>1</v>
      </c>
      <c r="Z18" s="584">
        <v>0</v>
      </c>
      <c r="AA18" s="584"/>
      <c r="AB18" s="584"/>
      <c r="AC18" s="2078"/>
      <c r="AD18" s="2108">
        <v>1</v>
      </c>
      <c r="AE18" s="2108">
        <v>1</v>
      </c>
      <c r="AF18" s="2095"/>
    </row>
    <row r="19" spans="1:32" s="121" customFormat="1" ht="38.25">
      <c r="A19" s="2443"/>
      <c r="B19" s="2443"/>
      <c r="C19" s="2448"/>
      <c r="D19" s="577" t="s">
        <v>715</v>
      </c>
      <c r="E19" s="581" t="s">
        <v>181</v>
      </c>
      <c r="F19" s="586">
        <v>3</v>
      </c>
      <c r="G19" s="578" t="s">
        <v>1429</v>
      </c>
      <c r="H19" s="579" t="s">
        <v>709</v>
      </c>
      <c r="I19" s="580">
        <v>0.15</v>
      </c>
      <c r="J19" s="587" t="s">
        <v>714</v>
      </c>
      <c r="K19" s="582">
        <v>42750</v>
      </c>
      <c r="L19" s="582">
        <v>43100</v>
      </c>
      <c r="M19" s="2437"/>
      <c r="N19" s="2437"/>
      <c r="O19" s="2437">
        <v>1</v>
      </c>
      <c r="P19" s="2437"/>
      <c r="Q19" s="2437"/>
      <c r="R19" s="2437"/>
      <c r="S19" s="2437">
        <v>1</v>
      </c>
      <c r="T19" s="2437"/>
      <c r="U19" s="2437"/>
      <c r="V19" s="2437"/>
      <c r="W19" s="2437">
        <v>1</v>
      </c>
      <c r="X19" s="2437"/>
      <c r="Y19" s="842">
        <f>SUM(M19:X19)</f>
        <v>3</v>
      </c>
      <c r="Z19" s="584">
        <v>0</v>
      </c>
      <c r="AA19" s="584"/>
      <c r="AB19" s="584"/>
      <c r="AC19" s="2078"/>
      <c r="AD19" s="2108">
        <v>1</v>
      </c>
      <c r="AE19" s="2108">
        <v>1</v>
      </c>
      <c r="AF19" s="2095"/>
    </row>
    <row r="20" spans="1:32" s="121" customFormat="1" ht="39" thickBot="1">
      <c r="A20" s="2443"/>
      <c r="B20" s="2443"/>
      <c r="C20" s="2448"/>
      <c r="D20" s="577" t="s">
        <v>716</v>
      </c>
      <c r="E20" s="581" t="s">
        <v>181</v>
      </c>
      <c r="F20" s="586">
        <v>3</v>
      </c>
      <c r="G20" s="578" t="s">
        <v>1429</v>
      </c>
      <c r="H20" s="579" t="s">
        <v>709</v>
      </c>
      <c r="I20" s="580">
        <v>0.15</v>
      </c>
      <c r="J20" s="587" t="s">
        <v>714</v>
      </c>
      <c r="K20" s="582">
        <v>42750</v>
      </c>
      <c r="L20" s="582">
        <v>43100</v>
      </c>
      <c r="M20" s="2437"/>
      <c r="N20" s="2437"/>
      <c r="O20" s="2437">
        <v>1</v>
      </c>
      <c r="P20" s="2437"/>
      <c r="Q20" s="2437"/>
      <c r="R20" s="2437"/>
      <c r="S20" s="2437">
        <v>1</v>
      </c>
      <c r="T20" s="2437"/>
      <c r="U20" s="2437"/>
      <c r="V20" s="2437"/>
      <c r="W20" s="2437">
        <v>1</v>
      </c>
      <c r="X20" s="2437"/>
      <c r="Y20" s="842">
        <f>SUM(M20:X20)</f>
        <v>3</v>
      </c>
      <c r="Z20" s="584">
        <v>0</v>
      </c>
      <c r="AA20" s="584"/>
      <c r="AB20" s="584"/>
      <c r="AC20" s="2078"/>
      <c r="AD20" s="2108">
        <v>1</v>
      </c>
      <c r="AE20" s="2108">
        <v>0.3333333333333333</v>
      </c>
      <c r="AF20" s="2095"/>
    </row>
    <row r="21" spans="1:33" s="117" customFormat="1" ht="64.5" thickBot="1">
      <c r="A21" s="2443"/>
      <c r="B21" s="2443"/>
      <c r="C21" s="1009" t="s">
        <v>717</v>
      </c>
      <c r="D21" s="578" t="s">
        <v>1469</v>
      </c>
      <c r="E21" s="581" t="s">
        <v>85</v>
      </c>
      <c r="F21" s="586">
        <v>1</v>
      </c>
      <c r="G21" s="578" t="s">
        <v>1470</v>
      </c>
      <c r="H21" s="588" t="s">
        <v>723</v>
      </c>
      <c r="I21" s="589">
        <v>0.15</v>
      </c>
      <c r="J21" s="590" t="s">
        <v>719</v>
      </c>
      <c r="K21" s="591">
        <v>42750</v>
      </c>
      <c r="L21" s="591">
        <v>43100</v>
      </c>
      <c r="M21" s="2438"/>
      <c r="N21" s="2439"/>
      <c r="O21" s="2438"/>
      <c r="P21" s="2439"/>
      <c r="Q21" s="2438"/>
      <c r="R21" s="2439"/>
      <c r="S21" s="2426"/>
      <c r="T21" s="2427"/>
      <c r="U21" s="2426"/>
      <c r="V21" s="2427"/>
      <c r="W21" s="2426">
        <v>1</v>
      </c>
      <c r="X21" s="2427"/>
      <c r="Y21" s="840">
        <f>SUM(M21:W21)</f>
        <v>1</v>
      </c>
      <c r="Z21" s="592"/>
      <c r="AA21" s="584"/>
      <c r="AB21" s="593">
        <v>30000000</v>
      </c>
      <c r="AC21" s="2078" t="s">
        <v>70</v>
      </c>
      <c r="AD21" s="2108" t="s">
        <v>95</v>
      </c>
      <c r="AE21" s="2108">
        <v>0.2</v>
      </c>
      <c r="AF21" s="2095"/>
      <c r="AG21" s="532"/>
    </row>
    <row r="22" spans="1:32" s="117" customFormat="1" ht="64.5" thickBot="1">
      <c r="A22" s="2444"/>
      <c r="B22" s="2444"/>
      <c r="C22" s="1009" t="s">
        <v>720</v>
      </c>
      <c r="D22" s="577" t="s">
        <v>721</v>
      </c>
      <c r="E22" s="590" t="s">
        <v>85</v>
      </c>
      <c r="F22" s="590">
        <v>1</v>
      </c>
      <c r="G22" s="590" t="s">
        <v>722</v>
      </c>
      <c r="H22" s="588" t="s">
        <v>723</v>
      </c>
      <c r="I22" s="580">
        <v>0.1</v>
      </c>
      <c r="J22" s="590" t="s">
        <v>724</v>
      </c>
      <c r="K22" s="591">
        <v>42736</v>
      </c>
      <c r="L22" s="591">
        <v>43101</v>
      </c>
      <c r="M22" s="2438"/>
      <c r="N22" s="2439"/>
      <c r="O22" s="2438"/>
      <c r="P22" s="2439"/>
      <c r="Q22" s="2438"/>
      <c r="R22" s="2439"/>
      <c r="S22" s="2426"/>
      <c r="T22" s="2427"/>
      <c r="U22" s="2426"/>
      <c r="V22" s="2427"/>
      <c r="W22" s="2426">
        <v>1</v>
      </c>
      <c r="X22" s="2427"/>
      <c r="Y22" s="840">
        <f>SUM(M22:X22)</f>
        <v>1</v>
      </c>
      <c r="Z22" s="592"/>
      <c r="AA22" s="584"/>
      <c r="AB22" s="593">
        <f>+AG21-AB21</f>
        <v>-30000000</v>
      </c>
      <c r="AC22" s="2078" t="s">
        <v>70</v>
      </c>
      <c r="AD22" s="2108" t="s">
        <v>95</v>
      </c>
      <c r="AE22" s="2108">
        <v>0</v>
      </c>
      <c r="AF22" s="2095"/>
    </row>
    <row r="23" spans="1:32" s="117" customFormat="1" ht="16.5" thickBot="1">
      <c r="A23" s="2391" t="s">
        <v>92</v>
      </c>
      <c r="B23" s="2392"/>
      <c r="C23" s="2392"/>
      <c r="D23" s="560"/>
      <c r="E23" s="561"/>
      <c r="F23" s="562"/>
      <c r="G23" s="562"/>
      <c r="H23" s="562"/>
      <c r="I23" s="563">
        <f>SUM(I16:I22)</f>
        <v>1</v>
      </c>
      <c r="J23" s="562"/>
      <c r="K23" s="562"/>
      <c r="L23" s="564"/>
      <c r="M23" s="1646"/>
      <c r="N23" s="1646"/>
      <c r="O23" s="1646"/>
      <c r="P23" s="1646"/>
      <c r="Q23" s="1646"/>
      <c r="R23" s="1646"/>
      <c r="S23" s="1646"/>
      <c r="T23" s="1646"/>
      <c r="U23" s="1646"/>
      <c r="V23" s="1646"/>
      <c r="W23" s="1646"/>
      <c r="X23" s="565"/>
      <c r="Y23" s="565"/>
      <c r="Z23" s="566">
        <f>SUM(Z16:Z22)</f>
        <v>0</v>
      </c>
      <c r="AA23" s="566"/>
      <c r="AB23" s="567">
        <f>SUM(AB21:AB22)</f>
        <v>0</v>
      </c>
      <c r="AC23" s="564"/>
      <c r="AD23" s="2130">
        <f>AVERAGE(AD16:AD22)</f>
        <v>1</v>
      </c>
      <c r="AE23" s="2125"/>
      <c r="AF23" s="2097"/>
    </row>
    <row r="24" spans="1:32" s="121" customFormat="1" ht="87" customHeight="1">
      <c r="A24" s="2403">
        <v>2</v>
      </c>
      <c r="B24" s="2403" t="s">
        <v>1567</v>
      </c>
      <c r="C24" s="2435" t="s">
        <v>320</v>
      </c>
      <c r="D24" s="577" t="s">
        <v>1431</v>
      </c>
      <c r="E24" s="579" t="s">
        <v>339</v>
      </c>
      <c r="F24" s="585">
        <v>1</v>
      </c>
      <c r="G24" s="579" t="s">
        <v>1432</v>
      </c>
      <c r="H24" s="579" t="s">
        <v>725</v>
      </c>
      <c r="I24" s="580">
        <v>0.25</v>
      </c>
      <c r="J24" s="579" t="s">
        <v>726</v>
      </c>
      <c r="K24" s="582">
        <v>42750</v>
      </c>
      <c r="L24" s="582">
        <v>43100</v>
      </c>
      <c r="M24" s="2440"/>
      <c r="N24" s="2441"/>
      <c r="O24" s="2438"/>
      <c r="P24" s="2439"/>
      <c r="Q24" s="2438"/>
      <c r="R24" s="2439"/>
      <c r="S24" s="1643"/>
      <c r="T24" s="1645">
        <v>1</v>
      </c>
      <c r="U24" s="2438"/>
      <c r="V24" s="2439"/>
      <c r="W24" s="2438"/>
      <c r="X24" s="2439"/>
      <c r="Y24" s="843">
        <v>1</v>
      </c>
      <c r="Z24" s="594">
        <v>0</v>
      </c>
      <c r="AA24" s="594"/>
      <c r="AB24" s="594"/>
      <c r="AC24" s="2079"/>
      <c r="AD24" s="2108" t="s">
        <v>95</v>
      </c>
      <c r="AE24" s="2108">
        <v>0</v>
      </c>
      <c r="AF24" s="2095"/>
    </row>
    <row r="25" spans="1:32" s="121" customFormat="1" ht="96.75" customHeight="1" thickBot="1">
      <c r="A25" s="2403"/>
      <c r="B25" s="2403"/>
      <c r="C25" s="2436"/>
      <c r="D25" s="579" t="s">
        <v>727</v>
      </c>
      <c r="E25" s="579" t="s">
        <v>1433</v>
      </c>
      <c r="F25" s="585">
        <v>2</v>
      </c>
      <c r="G25" s="581" t="s">
        <v>1453</v>
      </c>
      <c r="H25" s="590" t="s">
        <v>725</v>
      </c>
      <c r="I25" s="580">
        <v>0.5</v>
      </c>
      <c r="J25" s="579" t="s">
        <v>728</v>
      </c>
      <c r="K25" s="582">
        <v>42750</v>
      </c>
      <c r="L25" s="582">
        <v>43100</v>
      </c>
      <c r="M25" s="2438"/>
      <c r="N25" s="2439"/>
      <c r="O25" s="2438"/>
      <c r="P25" s="2439"/>
      <c r="Q25" s="1645"/>
      <c r="R25" s="1645">
        <v>1</v>
      </c>
      <c r="S25" s="2438"/>
      <c r="T25" s="2439"/>
      <c r="U25" s="2438"/>
      <c r="V25" s="2439"/>
      <c r="W25" s="1645">
        <v>1</v>
      </c>
      <c r="X25" s="1645"/>
      <c r="Y25" s="842">
        <f>SUM(M25:X25)</f>
        <v>2</v>
      </c>
      <c r="Z25" s="594">
        <v>0</v>
      </c>
      <c r="AA25" s="594"/>
      <c r="AB25" s="594"/>
      <c r="AC25" s="2079"/>
      <c r="AD25" s="2108" t="s">
        <v>95</v>
      </c>
      <c r="AE25" s="2108">
        <v>0.5</v>
      </c>
      <c r="AF25" s="2095"/>
    </row>
    <row r="26" spans="1:32" s="117" customFormat="1" ht="98.25" customHeight="1" thickBot="1">
      <c r="A26" s="2418"/>
      <c r="B26" s="2418"/>
      <c r="C26" s="1049" t="s">
        <v>93</v>
      </c>
      <c r="D26" s="578" t="s">
        <v>1434</v>
      </c>
      <c r="E26" s="587" t="s">
        <v>356</v>
      </c>
      <c r="F26" s="595">
        <v>1</v>
      </c>
      <c r="G26" s="581" t="s">
        <v>1452</v>
      </c>
      <c r="H26" s="579" t="s">
        <v>729</v>
      </c>
      <c r="I26" s="580">
        <v>0.25</v>
      </c>
      <c r="J26" s="587" t="s">
        <v>1435</v>
      </c>
      <c r="K26" s="582">
        <v>42750</v>
      </c>
      <c r="L26" s="582">
        <v>43100</v>
      </c>
      <c r="M26" s="2438"/>
      <c r="N26" s="2439"/>
      <c r="O26" s="2438"/>
      <c r="P26" s="2439"/>
      <c r="Q26" s="2438"/>
      <c r="R26" s="2439"/>
      <c r="S26" s="1643"/>
      <c r="T26" s="1645">
        <v>1</v>
      </c>
      <c r="U26" s="2438"/>
      <c r="V26" s="2439"/>
      <c r="W26" s="2438"/>
      <c r="X26" s="2439"/>
      <c r="Y26" s="842">
        <f>SUM(M26:X26)</f>
        <v>1</v>
      </c>
      <c r="Z26" s="593">
        <v>0</v>
      </c>
      <c r="AA26" s="593"/>
      <c r="AB26" s="593"/>
      <c r="AC26" s="2080"/>
      <c r="AD26" s="2108" t="s">
        <v>95</v>
      </c>
      <c r="AE26" s="2108">
        <v>1</v>
      </c>
      <c r="AF26" s="2095"/>
    </row>
    <row r="27" spans="1:32" s="117" customFormat="1" ht="24" customHeight="1" thickBot="1">
      <c r="A27" s="2391" t="s">
        <v>92</v>
      </c>
      <c r="B27" s="2392"/>
      <c r="C27" s="2392"/>
      <c r="D27" s="2430"/>
      <c r="E27" s="2431"/>
      <c r="F27" s="2431"/>
      <c r="G27" s="2432"/>
      <c r="H27" s="561"/>
      <c r="I27" s="563">
        <f>SUM(I24:I26)</f>
        <v>1</v>
      </c>
      <c r="J27" s="562"/>
      <c r="K27" s="562"/>
      <c r="L27" s="564"/>
      <c r="M27" s="1646"/>
      <c r="N27" s="1646"/>
      <c r="O27" s="1646"/>
      <c r="P27" s="1646"/>
      <c r="Q27" s="1646"/>
      <c r="R27" s="1646"/>
      <c r="S27" s="1646"/>
      <c r="T27" s="1646"/>
      <c r="U27" s="1646"/>
      <c r="V27" s="1646"/>
      <c r="W27" s="1646"/>
      <c r="X27" s="565"/>
      <c r="Y27" s="568"/>
      <c r="Z27" s="569">
        <f>SUM(Z24:Z26)</f>
        <v>0</v>
      </c>
      <c r="AA27" s="567"/>
      <c r="AB27" s="567">
        <f>SUM(AB24:AB26)</f>
        <v>0</v>
      </c>
      <c r="AC27" s="564"/>
      <c r="AD27" s="2130" t="s">
        <v>95</v>
      </c>
      <c r="AE27" s="2125"/>
      <c r="AF27" s="2097"/>
    </row>
    <row r="28" spans="1:32" s="121" customFormat="1" ht="161.25" customHeight="1" thickBot="1">
      <c r="A28" s="2403">
        <v>3</v>
      </c>
      <c r="B28" s="2433" t="s">
        <v>1568</v>
      </c>
      <c r="C28" s="1008" t="s">
        <v>97</v>
      </c>
      <c r="D28" s="578" t="s">
        <v>1535</v>
      </c>
      <c r="E28" s="587" t="s">
        <v>1476</v>
      </c>
      <c r="F28" s="596">
        <v>1</v>
      </c>
      <c r="G28" s="597" t="s">
        <v>1517</v>
      </c>
      <c r="H28" s="577" t="s">
        <v>730</v>
      </c>
      <c r="I28" s="598">
        <v>0.333</v>
      </c>
      <c r="J28" s="581" t="s">
        <v>1471</v>
      </c>
      <c r="K28" s="582">
        <v>42750</v>
      </c>
      <c r="L28" s="582">
        <v>43100</v>
      </c>
      <c r="M28" s="2438"/>
      <c r="N28" s="2439"/>
      <c r="O28" s="2438"/>
      <c r="P28" s="2439"/>
      <c r="Q28" s="2438"/>
      <c r="R28" s="2439"/>
      <c r="S28" s="2438"/>
      <c r="T28" s="2439"/>
      <c r="U28" s="2438"/>
      <c r="V28" s="2439"/>
      <c r="W28" s="599"/>
      <c r="X28" s="600">
        <v>1</v>
      </c>
      <c r="Y28" s="840">
        <v>1</v>
      </c>
      <c r="Z28" s="593">
        <v>0</v>
      </c>
      <c r="AA28" s="593"/>
      <c r="AB28" s="593"/>
      <c r="AC28" s="2078"/>
      <c r="AD28" s="2108" t="s">
        <v>95</v>
      </c>
      <c r="AE28" s="2108">
        <v>0.4</v>
      </c>
      <c r="AF28" s="2095"/>
    </row>
    <row r="29" spans="1:32" s="121" customFormat="1" ht="81.75" customHeight="1">
      <c r="A29" s="2403"/>
      <c r="B29" s="2433"/>
      <c r="C29" s="2407" t="s">
        <v>731</v>
      </c>
      <c r="D29" s="577" t="s">
        <v>732</v>
      </c>
      <c r="E29" s="587" t="s">
        <v>733</v>
      </c>
      <c r="F29" s="601">
        <v>3</v>
      </c>
      <c r="G29" s="602" t="s">
        <v>734</v>
      </c>
      <c r="H29" s="577" t="s">
        <v>709</v>
      </c>
      <c r="I29" s="598">
        <v>0.333</v>
      </c>
      <c r="J29" s="602" t="s">
        <v>735</v>
      </c>
      <c r="K29" s="582">
        <v>42750</v>
      </c>
      <c r="L29" s="582">
        <v>43100</v>
      </c>
      <c r="M29" s="2438"/>
      <c r="N29" s="2439"/>
      <c r="O29" s="583"/>
      <c r="P29" s="583">
        <v>1</v>
      </c>
      <c r="Q29" s="2438"/>
      <c r="R29" s="2439"/>
      <c r="S29" s="1644"/>
      <c r="T29" s="583">
        <v>1</v>
      </c>
      <c r="U29" s="2438"/>
      <c r="V29" s="2439"/>
      <c r="W29" s="1644"/>
      <c r="X29" s="1644">
        <v>1</v>
      </c>
      <c r="Y29" s="840">
        <f>SUM(M29:X29)</f>
        <v>3</v>
      </c>
      <c r="Z29" s="593">
        <v>0</v>
      </c>
      <c r="AA29" s="593"/>
      <c r="AB29" s="593"/>
      <c r="AC29" s="2078"/>
      <c r="AD29" s="2108">
        <v>1</v>
      </c>
      <c r="AE29" s="2108">
        <v>0.6666666666666666</v>
      </c>
      <c r="AF29" s="2095"/>
    </row>
    <row r="30" spans="1:32" s="121" customFormat="1" ht="72.75" customHeight="1" thickBot="1">
      <c r="A30" s="2403"/>
      <c r="B30" s="2434"/>
      <c r="C30" s="2406"/>
      <c r="D30" s="578" t="s">
        <v>1436</v>
      </c>
      <c r="E30" s="587" t="s">
        <v>1437</v>
      </c>
      <c r="F30" s="595">
        <v>7</v>
      </c>
      <c r="G30" s="597" t="s">
        <v>1519</v>
      </c>
      <c r="H30" s="578" t="s">
        <v>709</v>
      </c>
      <c r="I30" s="580">
        <v>0.333</v>
      </c>
      <c r="J30" s="587" t="s">
        <v>1518</v>
      </c>
      <c r="K30" s="582">
        <v>42750</v>
      </c>
      <c r="L30" s="582">
        <v>43100</v>
      </c>
      <c r="M30" s="583"/>
      <c r="N30" s="583">
        <v>1</v>
      </c>
      <c r="O30" s="583"/>
      <c r="P30" s="583">
        <v>1</v>
      </c>
      <c r="Q30" s="583"/>
      <c r="R30" s="583">
        <v>1</v>
      </c>
      <c r="S30" s="583"/>
      <c r="T30" s="583">
        <v>1</v>
      </c>
      <c r="U30" s="583"/>
      <c r="V30" s="583">
        <v>1</v>
      </c>
      <c r="W30" s="583"/>
      <c r="X30" s="583">
        <v>2</v>
      </c>
      <c r="Y30" s="840">
        <f>SUM(M30:X30)</f>
        <v>7</v>
      </c>
      <c r="Z30" s="593">
        <v>0</v>
      </c>
      <c r="AA30" s="593"/>
      <c r="AB30" s="593"/>
      <c r="AC30" s="2078"/>
      <c r="AD30" s="2131">
        <v>1</v>
      </c>
      <c r="AE30" s="2106">
        <v>0.42857142857142855</v>
      </c>
      <c r="AF30" s="2098"/>
    </row>
    <row r="31" spans="1:32" s="117" customFormat="1" ht="24" customHeight="1" thickBot="1">
      <c r="A31" s="2391" t="s">
        <v>92</v>
      </c>
      <c r="B31" s="2392"/>
      <c r="C31" s="2392"/>
      <c r="D31" s="2430"/>
      <c r="E31" s="2431"/>
      <c r="F31" s="2431"/>
      <c r="G31" s="2432"/>
      <c r="H31" s="561"/>
      <c r="I31" s="563">
        <f>SUM(I28:I30)</f>
        <v>0.9990000000000001</v>
      </c>
      <c r="J31" s="562"/>
      <c r="K31" s="562"/>
      <c r="L31" s="564"/>
      <c r="M31" s="1646"/>
      <c r="N31" s="1646"/>
      <c r="O31" s="1646"/>
      <c r="P31" s="1646"/>
      <c r="Q31" s="1646"/>
      <c r="R31" s="1646"/>
      <c r="S31" s="1646"/>
      <c r="T31" s="1646"/>
      <c r="U31" s="1646"/>
      <c r="V31" s="1646"/>
      <c r="W31" s="1646"/>
      <c r="X31" s="565"/>
      <c r="Y31" s="565"/>
      <c r="Z31" s="570">
        <f>SUM(Z28:Z30)</f>
        <v>0</v>
      </c>
      <c r="AA31" s="570"/>
      <c r="AB31" s="570"/>
      <c r="AC31" s="564"/>
      <c r="AD31" s="2130">
        <f>AVERAGE(AD28:AD30)</f>
        <v>1</v>
      </c>
      <c r="AE31" s="2126"/>
      <c r="AF31" s="2097"/>
    </row>
    <row r="32" spans="1:32" s="117" customFormat="1" ht="38.25" customHeight="1">
      <c r="A32" s="2417">
        <v>4</v>
      </c>
      <c r="B32" s="2417" t="s">
        <v>737</v>
      </c>
      <c r="C32" s="2407" t="s">
        <v>738</v>
      </c>
      <c r="D32" s="577" t="s">
        <v>739</v>
      </c>
      <c r="E32" s="587" t="s">
        <v>506</v>
      </c>
      <c r="F32" s="601">
        <v>1</v>
      </c>
      <c r="G32" s="587" t="s">
        <v>740</v>
      </c>
      <c r="H32" s="581" t="s">
        <v>741</v>
      </c>
      <c r="I32" s="603">
        <v>0.25</v>
      </c>
      <c r="J32" s="587" t="s">
        <v>735</v>
      </c>
      <c r="K32" s="582">
        <v>42750</v>
      </c>
      <c r="L32" s="582">
        <v>43100</v>
      </c>
      <c r="M32" s="2438"/>
      <c r="N32" s="2439"/>
      <c r="O32" s="2438"/>
      <c r="P32" s="2439"/>
      <c r="Q32" s="2438"/>
      <c r="R32" s="2439"/>
      <c r="S32" s="1644"/>
      <c r="T32" s="583">
        <v>1</v>
      </c>
      <c r="U32" s="2438"/>
      <c r="V32" s="2439"/>
      <c r="W32" s="2438"/>
      <c r="X32" s="2439"/>
      <c r="Y32" s="840">
        <f>SUM(M32:X32)</f>
        <v>1</v>
      </c>
      <c r="Z32" s="604">
        <v>0</v>
      </c>
      <c r="AA32" s="604"/>
      <c r="AB32" s="604"/>
      <c r="AC32" s="2081"/>
      <c r="AD32" s="2108" t="s">
        <v>95</v>
      </c>
      <c r="AE32" s="2104">
        <v>0</v>
      </c>
      <c r="AF32" s="2095"/>
    </row>
    <row r="33" spans="1:32" s="117" customFormat="1" ht="68.25" customHeight="1">
      <c r="A33" s="2403"/>
      <c r="B33" s="2403"/>
      <c r="C33" s="2405"/>
      <c r="D33" s="577" t="s">
        <v>742</v>
      </c>
      <c r="E33" s="587" t="s">
        <v>1676</v>
      </c>
      <c r="F33" s="605">
        <v>1</v>
      </c>
      <c r="G33" s="606" t="s">
        <v>736</v>
      </c>
      <c r="H33" s="581" t="s">
        <v>743</v>
      </c>
      <c r="I33" s="603">
        <v>0.25</v>
      </c>
      <c r="J33" s="587" t="s">
        <v>1438</v>
      </c>
      <c r="K33" s="582">
        <v>42750</v>
      </c>
      <c r="L33" s="582">
        <v>43100</v>
      </c>
      <c r="M33" s="1643">
        <v>1</v>
      </c>
      <c r="N33" s="1643">
        <v>1</v>
      </c>
      <c r="O33" s="1643">
        <v>1</v>
      </c>
      <c r="P33" s="1643">
        <v>1</v>
      </c>
      <c r="Q33" s="1643">
        <v>1</v>
      </c>
      <c r="R33" s="1643">
        <v>1</v>
      </c>
      <c r="S33" s="1643">
        <v>1</v>
      </c>
      <c r="T33" s="1643">
        <v>1</v>
      </c>
      <c r="U33" s="1643">
        <v>1</v>
      </c>
      <c r="V33" s="1643">
        <v>1</v>
      </c>
      <c r="W33" s="1643">
        <v>1</v>
      </c>
      <c r="X33" s="1643">
        <v>1</v>
      </c>
      <c r="Y33" s="843">
        <v>1</v>
      </c>
      <c r="Z33" s="604">
        <v>0</v>
      </c>
      <c r="AA33" s="604"/>
      <c r="AB33" s="604"/>
      <c r="AC33" s="2081"/>
      <c r="AD33" s="2129">
        <v>1</v>
      </c>
      <c r="AE33" s="2106">
        <v>0.3333333333333333</v>
      </c>
      <c r="AF33" s="2099"/>
    </row>
    <row r="34" spans="1:32" s="117" customFormat="1" ht="81" customHeight="1">
      <c r="A34" s="2403"/>
      <c r="B34" s="2403"/>
      <c r="C34" s="2405"/>
      <c r="D34" s="577" t="s">
        <v>744</v>
      </c>
      <c r="E34" s="587" t="s">
        <v>1676</v>
      </c>
      <c r="F34" s="605">
        <v>1</v>
      </c>
      <c r="G34" s="587" t="s">
        <v>736</v>
      </c>
      <c r="H34" s="581" t="s">
        <v>741</v>
      </c>
      <c r="I34" s="603">
        <v>0.25</v>
      </c>
      <c r="J34" s="587" t="s">
        <v>1438</v>
      </c>
      <c r="K34" s="582">
        <v>42750</v>
      </c>
      <c r="L34" s="582">
        <v>43100</v>
      </c>
      <c r="M34" s="1643">
        <v>1</v>
      </c>
      <c r="N34" s="1643">
        <v>1</v>
      </c>
      <c r="O34" s="1643">
        <v>1</v>
      </c>
      <c r="P34" s="1643">
        <v>1</v>
      </c>
      <c r="Q34" s="1643">
        <v>1</v>
      </c>
      <c r="R34" s="1643">
        <v>1</v>
      </c>
      <c r="S34" s="1643">
        <v>1</v>
      </c>
      <c r="T34" s="1643">
        <v>1</v>
      </c>
      <c r="U34" s="1643">
        <v>1</v>
      </c>
      <c r="V34" s="1643">
        <v>1</v>
      </c>
      <c r="W34" s="1643">
        <v>1</v>
      </c>
      <c r="X34" s="1643">
        <v>1</v>
      </c>
      <c r="Y34" s="843">
        <v>1</v>
      </c>
      <c r="Z34" s="604">
        <v>0</v>
      </c>
      <c r="AA34" s="604"/>
      <c r="AB34" s="604"/>
      <c r="AC34" s="2081"/>
      <c r="AD34" s="2129">
        <v>1</v>
      </c>
      <c r="AE34" s="2106">
        <v>0.3333333333333333</v>
      </c>
      <c r="AF34" s="2099"/>
    </row>
    <row r="35" spans="1:32" s="121" customFormat="1" ht="76.5" customHeight="1" thickBot="1">
      <c r="A35" s="2418"/>
      <c r="B35" s="2418"/>
      <c r="C35" s="2406"/>
      <c r="D35" s="577" t="s">
        <v>745</v>
      </c>
      <c r="E35" s="587" t="s">
        <v>1676</v>
      </c>
      <c r="F35" s="605">
        <v>1</v>
      </c>
      <c r="G35" s="587" t="s">
        <v>736</v>
      </c>
      <c r="H35" s="581" t="s">
        <v>718</v>
      </c>
      <c r="I35" s="603">
        <v>0.25</v>
      </c>
      <c r="J35" s="587" t="s">
        <v>1438</v>
      </c>
      <c r="K35" s="582">
        <v>42750</v>
      </c>
      <c r="L35" s="582">
        <v>43100</v>
      </c>
      <c r="M35" s="1643">
        <v>1</v>
      </c>
      <c r="N35" s="1643">
        <v>1</v>
      </c>
      <c r="O35" s="1643">
        <v>1</v>
      </c>
      <c r="P35" s="1643">
        <v>1</v>
      </c>
      <c r="Q35" s="1643">
        <v>1</v>
      </c>
      <c r="R35" s="1643">
        <v>1</v>
      </c>
      <c r="S35" s="1643">
        <v>1</v>
      </c>
      <c r="T35" s="1643">
        <v>1</v>
      </c>
      <c r="U35" s="1643">
        <v>1</v>
      </c>
      <c r="V35" s="1643">
        <v>1</v>
      </c>
      <c r="W35" s="1643">
        <v>1</v>
      </c>
      <c r="X35" s="1643">
        <v>1</v>
      </c>
      <c r="Y35" s="843">
        <v>1</v>
      </c>
      <c r="Z35" s="593">
        <v>0</v>
      </c>
      <c r="AA35" s="593"/>
      <c r="AB35" s="593"/>
      <c r="AC35" s="2080"/>
      <c r="AD35" s="2129" t="s">
        <v>321</v>
      </c>
      <c r="AE35" s="2106">
        <v>0.3333333333333333</v>
      </c>
      <c r="AF35" s="2099"/>
    </row>
    <row r="36" spans="1:32" s="117" customFormat="1" ht="24" customHeight="1" thickBot="1">
      <c r="A36" s="2391" t="s">
        <v>92</v>
      </c>
      <c r="B36" s="2392"/>
      <c r="C36" s="2392"/>
      <c r="D36" s="2419"/>
      <c r="E36" s="2420"/>
      <c r="F36" s="2420"/>
      <c r="G36" s="2421"/>
      <c r="H36" s="1010"/>
      <c r="I36" s="1011">
        <v>1</v>
      </c>
      <c r="J36" s="1010"/>
      <c r="K36" s="1010"/>
      <c r="L36" s="1010"/>
      <c r="M36" s="1648"/>
      <c r="N36" s="1648"/>
      <c r="O36" s="1648"/>
      <c r="P36" s="1648"/>
      <c r="Q36" s="1648"/>
      <c r="R36" s="1648"/>
      <c r="S36" s="1648"/>
      <c r="T36" s="1648"/>
      <c r="U36" s="1648"/>
      <c r="V36" s="1648"/>
      <c r="W36" s="1648"/>
      <c r="X36" s="1012"/>
      <c r="Y36" s="1012"/>
      <c r="Z36" s="1013">
        <f>SUM(Z32:Z35)</f>
        <v>0</v>
      </c>
      <c r="AA36" s="1013"/>
      <c r="AB36" s="1013">
        <f>SUM(AB32:AB35)</f>
        <v>0</v>
      </c>
      <c r="AC36" s="2082"/>
      <c r="AD36" s="2132">
        <f>AVERAGE(AD32:AD35)</f>
        <v>1</v>
      </c>
      <c r="AE36" s="2126"/>
      <c r="AF36" s="2097"/>
    </row>
    <row r="37" spans="1:32" s="117" customFormat="1" ht="24" customHeight="1" thickBot="1">
      <c r="A37" s="2396" t="s">
        <v>102</v>
      </c>
      <c r="B37" s="2397"/>
      <c r="C37" s="2397"/>
      <c r="D37" s="2396"/>
      <c r="E37" s="2397"/>
      <c r="F37" s="2397"/>
      <c r="G37" s="2398"/>
      <c r="H37" s="1015"/>
      <c r="I37" s="1016"/>
      <c r="J37" s="1015"/>
      <c r="K37" s="1015"/>
      <c r="L37" s="1015"/>
      <c r="M37" s="1649"/>
      <c r="N37" s="1649"/>
      <c r="O37" s="1649"/>
      <c r="P37" s="1649"/>
      <c r="Q37" s="1649"/>
      <c r="R37" s="1649"/>
      <c r="S37" s="1649"/>
      <c r="T37" s="1649"/>
      <c r="U37" s="1649"/>
      <c r="V37" s="1649"/>
      <c r="W37" s="1649"/>
      <c r="X37" s="1017"/>
      <c r="Y37" s="1017"/>
      <c r="Z37" s="1018">
        <f>SUM(Z36,Z31,Z27,Z23)</f>
        <v>0</v>
      </c>
      <c r="AA37" s="1018"/>
      <c r="AB37" s="1018"/>
      <c r="AC37" s="2083"/>
      <c r="AD37" s="2134">
        <f>AVERAGE(AD36,AD31,AD27,AD23)</f>
        <v>1</v>
      </c>
      <c r="AE37" s="2128"/>
      <c r="AF37" s="2097"/>
    </row>
    <row r="38" spans="1:32" s="108" customFormat="1" ht="6.75" customHeight="1" thickBot="1">
      <c r="A38" s="2424"/>
      <c r="B38" s="2425"/>
      <c r="C38" s="2425"/>
      <c r="D38" s="2425"/>
      <c r="E38" s="2425"/>
      <c r="F38" s="2425"/>
      <c r="G38" s="2425"/>
      <c r="H38" s="2425"/>
      <c r="I38" s="2425"/>
      <c r="J38" s="2425"/>
      <c r="K38" s="2425"/>
      <c r="L38" s="2425"/>
      <c r="M38" s="2425"/>
      <c r="N38" s="2425"/>
      <c r="O38" s="2425"/>
      <c r="P38" s="2425"/>
      <c r="Q38" s="2425"/>
      <c r="R38" s="2425"/>
      <c r="S38" s="2425"/>
      <c r="T38" s="2425"/>
      <c r="U38" s="2425"/>
      <c r="V38" s="2425"/>
      <c r="W38" s="2425"/>
      <c r="X38" s="2425"/>
      <c r="Y38" s="2425"/>
      <c r="Z38" s="2425"/>
      <c r="AA38" s="2425"/>
      <c r="AB38" s="2425"/>
      <c r="AC38" s="2425"/>
      <c r="AD38" s="2094"/>
      <c r="AE38" s="2104"/>
      <c r="AF38" s="2095"/>
    </row>
    <row r="39" spans="1:32" s="117" customFormat="1" ht="24" customHeight="1" thickBot="1">
      <c r="A39" s="2413" t="s">
        <v>10</v>
      </c>
      <c r="B39" s="2414"/>
      <c r="C39" s="2414"/>
      <c r="D39" s="1019"/>
      <c r="E39" s="2415" t="s">
        <v>746</v>
      </c>
      <c r="F39" s="2416"/>
      <c r="G39" s="2416"/>
      <c r="H39" s="2416"/>
      <c r="I39" s="2416"/>
      <c r="J39" s="2416"/>
      <c r="K39" s="2416"/>
      <c r="L39" s="2416"/>
      <c r="M39" s="2416"/>
      <c r="N39" s="2416"/>
      <c r="O39" s="2416"/>
      <c r="P39" s="2416"/>
      <c r="Q39" s="2416"/>
      <c r="R39" s="2416"/>
      <c r="S39" s="2416"/>
      <c r="T39" s="2416"/>
      <c r="U39" s="2416"/>
      <c r="V39" s="2416"/>
      <c r="W39" s="2416"/>
      <c r="X39" s="2416"/>
      <c r="Y39" s="2416"/>
      <c r="Z39" s="2416"/>
      <c r="AA39" s="2416"/>
      <c r="AB39" s="2416"/>
      <c r="AC39" s="2416"/>
      <c r="AD39" s="2096"/>
      <c r="AE39" s="2105"/>
      <c r="AF39" s="2097"/>
    </row>
    <row r="40" spans="1:32" s="108" customFormat="1" ht="9.75" customHeight="1" thickBot="1">
      <c r="A40" s="866"/>
      <c r="B40" s="124"/>
      <c r="C40" s="867"/>
      <c r="E40" s="867"/>
      <c r="F40" s="125"/>
      <c r="G40" s="867"/>
      <c r="H40" s="867"/>
      <c r="I40" s="126"/>
      <c r="J40" s="867"/>
      <c r="K40" s="127"/>
      <c r="L40" s="127"/>
      <c r="M40" s="1647"/>
      <c r="N40" s="1647"/>
      <c r="O40" s="1647"/>
      <c r="P40" s="1647"/>
      <c r="Q40" s="1647"/>
      <c r="R40" s="1647"/>
      <c r="S40" s="1647"/>
      <c r="T40" s="1647"/>
      <c r="U40" s="1647"/>
      <c r="V40" s="1647"/>
      <c r="W40" s="1647"/>
      <c r="X40" s="128"/>
      <c r="Y40" s="844"/>
      <c r="Z40" s="129"/>
      <c r="AA40" s="129"/>
      <c r="AB40" s="129"/>
      <c r="AC40" s="2053"/>
      <c r="AD40" s="2094"/>
      <c r="AE40" s="2104"/>
      <c r="AF40" s="2095"/>
    </row>
    <row r="41" spans="1:32" s="119" customFormat="1" ht="39" thickBot="1">
      <c r="A41" s="1048" t="s">
        <v>12</v>
      </c>
      <c r="B41" s="1020" t="s">
        <v>13</v>
      </c>
      <c r="C41" s="1048" t="s">
        <v>14</v>
      </c>
      <c r="D41" s="1021" t="s">
        <v>104</v>
      </c>
      <c r="E41" s="998" t="s">
        <v>16</v>
      </c>
      <c r="F41" s="999" t="s">
        <v>17</v>
      </c>
      <c r="G41" s="1000" t="s">
        <v>18</v>
      </c>
      <c r="H41" s="1000" t="s">
        <v>19</v>
      </c>
      <c r="I41" s="1001" t="s">
        <v>20</v>
      </c>
      <c r="J41" s="1000" t="s">
        <v>105</v>
      </c>
      <c r="K41" s="1000" t="s">
        <v>22</v>
      </c>
      <c r="L41" s="1000" t="s">
        <v>23</v>
      </c>
      <c r="M41" s="1002" t="s">
        <v>24</v>
      </c>
      <c r="N41" s="1002" t="s">
        <v>25</v>
      </c>
      <c r="O41" s="1002" t="s">
        <v>26</v>
      </c>
      <c r="P41" s="1002" t="s">
        <v>27</v>
      </c>
      <c r="Q41" s="1002" t="s">
        <v>28</v>
      </c>
      <c r="R41" s="1002" t="s">
        <v>29</v>
      </c>
      <c r="S41" s="1002" t="s">
        <v>30</v>
      </c>
      <c r="T41" s="1002" t="s">
        <v>31</v>
      </c>
      <c r="U41" s="1002" t="s">
        <v>32</v>
      </c>
      <c r="V41" s="1002" t="s">
        <v>33</v>
      </c>
      <c r="W41" s="1002" t="s">
        <v>34</v>
      </c>
      <c r="X41" s="1003" t="s">
        <v>35</v>
      </c>
      <c r="Y41" s="1004" t="s">
        <v>36</v>
      </c>
      <c r="Z41" s="1005" t="s">
        <v>37</v>
      </c>
      <c r="AA41" s="1006" t="s">
        <v>319</v>
      </c>
      <c r="AB41" s="1006" t="s">
        <v>1413</v>
      </c>
      <c r="AC41" s="2077" t="s">
        <v>106</v>
      </c>
      <c r="AD41" s="2096"/>
      <c r="AE41" s="2105"/>
      <c r="AF41" s="2097"/>
    </row>
    <row r="42" spans="1:32" s="121" customFormat="1" ht="39" thickBot="1">
      <c r="A42" s="2417">
        <v>5</v>
      </c>
      <c r="B42" s="2417" t="s">
        <v>747</v>
      </c>
      <c r="C42" s="1008" t="s">
        <v>748</v>
      </c>
      <c r="D42" s="577" t="s">
        <v>1439</v>
      </c>
      <c r="E42" s="579" t="s">
        <v>1675</v>
      </c>
      <c r="F42" s="579">
        <v>12</v>
      </c>
      <c r="G42" s="581" t="s">
        <v>749</v>
      </c>
      <c r="H42" s="579" t="s">
        <v>718</v>
      </c>
      <c r="I42" s="580">
        <v>0.15</v>
      </c>
      <c r="J42" s="602" t="s">
        <v>750</v>
      </c>
      <c r="K42" s="582">
        <v>42750</v>
      </c>
      <c r="L42" s="582">
        <v>43100</v>
      </c>
      <c r="M42" s="583">
        <v>1</v>
      </c>
      <c r="N42" s="583">
        <v>1</v>
      </c>
      <c r="O42" s="583">
        <v>1</v>
      </c>
      <c r="P42" s="583">
        <v>1</v>
      </c>
      <c r="Q42" s="583">
        <v>1</v>
      </c>
      <c r="R42" s="1644">
        <v>1</v>
      </c>
      <c r="S42" s="1644">
        <v>1</v>
      </c>
      <c r="T42" s="583">
        <v>1</v>
      </c>
      <c r="U42" s="1644">
        <v>1</v>
      </c>
      <c r="V42" s="1644">
        <v>1</v>
      </c>
      <c r="W42" s="1644">
        <v>1</v>
      </c>
      <c r="X42" s="1644">
        <v>1</v>
      </c>
      <c r="Y42" s="840">
        <f>SUM(M42:X42)</f>
        <v>12</v>
      </c>
      <c r="Z42" s="592">
        <v>0</v>
      </c>
      <c r="AA42" s="592"/>
      <c r="AB42" s="592"/>
      <c r="AC42" s="2084"/>
      <c r="AD42" s="2129">
        <v>1</v>
      </c>
      <c r="AE42" s="2106">
        <v>0.3333333333333333</v>
      </c>
      <c r="AF42" s="2099"/>
    </row>
    <row r="43" spans="1:32" s="121" customFormat="1" ht="38.25">
      <c r="A43" s="2403"/>
      <c r="B43" s="2403"/>
      <c r="C43" s="2407" t="s">
        <v>751</v>
      </c>
      <c r="D43" s="590" t="s">
        <v>752</v>
      </c>
      <c r="E43" s="579" t="s">
        <v>753</v>
      </c>
      <c r="F43" s="579">
        <v>2</v>
      </c>
      <c r="G43" s="579" t="s">
        <v>754</v>
      </c>
      <c r="H43" s="579" t="s">
        <v>741</v>
      </c>
      <c r="I43" s="580">
        <v>0.25</v>
      </c>
      <c r="J43" s="579" t="s">
        <v>755</v>
      </c>
      <c r="K43" s="591">
        <v>42750</v>
      </c>
      <c r="L43" s="591">
        <v>43069</v>
      </c>
      <c r="M43" s="1644"/>
      <c r="N43" s="1644"/>
      <c r="O43" s="1644"/>
      <c r="P43" s="1644"/>
      <c r="Q43" s="1644">
        <v>1</v>
      </c>
      <c r="R43" s="1644"/>
      <c r="S43" s="1644"/>
      <c r="T43" s="1644"/>
      <c r="U43" s="1644"/>
      <c r="V43" s="1644"/>
      <c r="W43" s="1644">
        <v>1</v>
      </c>
      <c r="X43" s="1644"/>
      <c r="Y43" s="840">
        <f>SUM(M43:X43)</f>
        <v>2</v>
      </c>
      <c r="Z43" s="592">
        <v>0</v>
      </c>
      <c r="AA43" s="592"/>
      <c r="AB43" s="592"/>
      <c r="AC43" s="2084"/>
      <c r="AD43" s="2108" t="s">
        <v>95</v>
      </c>
      <c r="AE43" s="2104">
        <v>0</v>
      </c>
      <c r="AF43" s="2095"/>
    </row>
    <row r="44" spans="1:32" s="121" customFormat="1" ht="94.5" customHeight="1">
      <c r="A44" s="2403"/>
      <c r="B44" s="2403"/>
      <c r="C44" s="2405"/>
      <c r="D44" s="588" t="s">
        <v>756</v>
      </c>
      <c r="E44" s="579" t="s">
        <v>757</v>
      </c>
      <c r="F44" s="607">
        <v>1</v>
      </c>
      <c r="G44" s="579" t="s">
        <v>1459</v>
      </c>
      <c r="H44" s="579" t="s">
        <v>743</v>
      </c>
      <c r="I44" s="580">
        <v>0.2</v>
      </c>
      <c r="J44" s="579" t="s">
        <v>758</v>
      </c>
      <c r="K44" s="591">
        <v>42750</v>
      </c>
      <c r="L44" s="591">
        <v>43069</v>
      </c>
      <c r="M44" s="1644"/>
      <c r="N44" s="1644"/>
      <c r="O44" s="1644"/>
      <c r="P44" s="1644"/>
      <c r="Q44" s="1644"/>
      <c r="R44" s="1644"/>
      <c r="S44" s="1644"/>
      <c r="T44" s="1644"/>
      <c r="U44" s="1644"/>
      <c r="V44" s="1644"/>
      <c r="W44" s="1644">
        <v>1</v>
      </c>
      <c r="X44" s="1644"/>
      <c r="Y44" s="840">
        <f>SUM(M44:X44)</f>
        <v>1</v>
      </c>
      <c r="Z44" s="592">
        <v>0</v>
      </c>
      <c r="AA44" s="592"/>
      <c r="AB44" s="592"/>
      <c r="AC44" s="2084"/>
      <c r="AD44" s="2108" t="s">
        <v>95</v>
      </c>
      <c r="AE44" s="2104">
        <v>0.30000000000000004</v>
      </c>
      <c r="AF44" s="2095"/>
    </row>
    <row r="45" spans="1:32" s="121" customFormat="1" ht="94.5" customHeight="1">
      <c r="A45" s="2403"/>
      <c r="B45" s="2403"/>
      <c r="C45" s="2405"/>
      <c r="D45" s="590" t="s">
        <v>759</v>
      </c>
      <c r="E45" s="579" t="s">
        <v>760</v>
      </c>
      <c r="F45" s="580">
        <v>1</v>
      </c>
      <c r="G45" s="579" t="s">
        <v>761</v>
      </c>
      <c r="H45" s="579" t="s">
        <v>743</v>
      </c>
      <c r="I45" s="580">
        <v>0.2</v>
      </c>
      <c r="J45" s="579" t="s">
        <v>762</v>
      </c>
      <c r="K45" s="582">
        <v>42750</v>
      </c>
      <c r="L45" s="582">
        <v>43100</v>
      </c>
      <c r="M45" s="1643">
        <v>1</v>
      </c>
      <c r="N45" s="1643">
        <v>1</v>
      </c>
      <c r="O45" s="1643">
        <v>1</v>
      </c>
      <c r="P45" s="1643">
        <v>1</v>
      </c>
      <c r="Q45" s="1643">
        <v>1</v>
      </c>
      <c r="R45" s="1643">
        <v>1</v>
      </c>
      <c r="S45" s="1643">
        <v>1</v>
      </c>
      <c r="T45" s="1643">
        <v>1</v>
      </c>
      <c r="U45" s="1643">
        <v>1</v>
      </c>
      <c r="V45" s="1643">
        <v>1</v>
      </c>
      <c r="W45" s="1643">
        <v>1</v>
      </c>
      <c r="X45" s="1643">
        <v>1</v>
      </c>
      <c r="Y45" s="843">
        <v>1</v>
      </c>
      <c r="Z45" s="592">
        <v>800000000</v>
      </c>
      <c r="AA45" s="592">
        <v>493012500</v>
      </c>
      <c r="AB45" s="592"/>
      <c r="AC45" s="2085"/>
      <c r="AD45" s="2129">
        <v>1</v>
      </c>
      <c r="AE45" s="2106">
        <v>0.3333333333333333</v>
      </c>
      <c r="AF45" s="2099"/>
    </row>
    <row r="46" spans="1:32" s="121" customFormat="1" ht="91.5" customHeight="1" thickBot="1">
      <c r="A46" s="2403"/>
      <c r="B46" s="2403"/>
      <c r="C46" s="2405"/>
      <c r="D46" s="588" t="s">
        <v>1521</v>
      </c>
      <c r="E46" s="579" t="s">
        <v>757</v>
      </c>
      <c r="F46" s="607">
        <v>1</v>
      </c>
      <c r="G46" s="579" t="s">
        <v>1459</v>
      </c>
      <c r="H46" s="579" t="s">
        <v>763</v>
      </c>
      <c r="I46" s="580">
        <v>0.2</v>
      </c>
      <c r="J46" s="579" t="s">
        <v>758</v>
      </c>
      <c r="K46" s="591">
        <v>42750</v>
      </c>
      <c r="L46" s="591">
        <v>42916</v>
      </c>
      <c r="M46" s="2426"/>
      <c r="N46" s="2427"/>
      <c r="O46" s="583"/>
      <c r="P46" s="583">
        <v>1</v>
      </c>
      <c r="Q46" s="2426"/>
      <c r="R46" s="2427"/>
      <c r="S46" s="2426"/>
      <c r="T46" s="2427"/>
      <c r="U46" s="2426"/>
      <c r="V46" s="2427"/>
      <c r="W46" s="2426"/>
      <c r="X46" s="2427"/>
      <c r="Y46" s="840">
        <f>SUM(M46:X46)</f>
        <v>1</v>
      </c>
      <c r="Z46" s="592">
        <v>0</v>
      </c>
      <c r="AA46" s="592"/>
      <c r="AB46" s="592"/>
      <c r="AC46" s="2084"/>
      <c r="AD46" s="2108" t="s">
        <v>95</v>
      </c>
      <c r="AE46" s="2104">
        <v>0.6</v>
      </c>
      <c r="AF46" s="2095"/>
    </row>
    <row r="47" spans="1:32" s="117" customFormat="1" ht="30.75" customHeight="1" thickBot="1">
      <c r="A47" s="2391" t="s">
        <v>92</v>
      </c>
      <c r="B47" s="2392"/>
      <c r="C47" s="2392"/>
      <c r="D47" s="560"/>
      <c r="E47" s="560"/>
      <c r="F47" s="562"/>
      <c r="G47" s="562"/>
      <c r="H47" s="562"/>
      <c r="I47" s="563">
        <f>SUM(I42:I46)</f>
        <v>1</v>
      </c>
      <c r="J47" s="562"/>
      <c r="K47" s="562"/>
      <c r="L47" s="562"/>
      <c r="M47" s="562"/>
      <c r="N47" s="562"/>
      <c r="O47" s="562"/>
      <c r="P47" s="562"/>
      <c r="Q47" s="562"/>
      <c r="R47" s="562"/>
      <c r="S47" s="562"/>
      <c r="T47" s="562"/>
      <c r="U47" s="562"/>
      <c r="V47" s="562"/>
      <c r="W47" s="562"/>
      <c r="X47" s="571"/>
      <c r="Y47" s="571"/>
      <c r="Z47" s="569">
        <f>SUM(Z42:Z46)</f>
        <v>800000000</v>
      </c>
      <c r="AA47" s="567">
        <f>SUM(AA42:AA46)</f>
        <v>493012500</v>
      </c>
      <c r="AB47" s="567"/>
      <c r="AC47" s="564"/>
      <c r="AD47" s="2132">
        <f>AVERAGE(AD42:AD46)</f>
        <v>1</v>
      </c>
      <c r="AE47" s="2126"/>
      <c r="AF47" s="2097"/>
    </row>
    <row r="48" spans="1:32" s="121" customFormat="1" ht="87" customHeight="1">
      <c r="A48" s="2417">
        <v>6</v>
      </c>
      <c r="B48" s="2417" t="s">
        <v>764</v>
      </c>
      <c r="C48" s="2407" t="s">
        <v>765</v>
      </c>
      <c r="D48" s="608" t="s">
        <v>1682</v>
      </c>
      <c r="E48" s="579" t="s">
        <v>766</v>
      </c>
      <c r="F48" s="579">
        <v>1</v>
      </c>
      <c r="G48" s="579" t="s">
        <v>767</v>
      </c>
      <c r="H48" s="579" t="s">
        <v>768</v>
      </c>
      <c r="I48" s="580">
        <v>0.2</v>
      </c>
      <c r="J48" s="579" t="s">
        <v>769</v>
      </c>
      <c r="K48" s="591">
        <v>42750</v>
      </c>
      <c r="L48" s="591">
        <v>42916</v>
      </c>
      <c r="M48" s="2422"/>
      <c r="N48" s="2423"/>
      <c r="O48" s="2422"/>
      <c r="P48" s="2423"/>
      <c r="Q48" s="616"/>
      <c r="R48" s="616">
        <v>1</v>
      </c>
      <c r="S48" s="2422"/>
      <c r="T48" s="2423"/>
      <c r="U48" s="2422"/>
      <c r="V48" s="2423"/>
      <c r="W48" s="2422"/>
      <c r="X48" s="2423"/>
      <c r="Y48" s="1876">
        <f>SUM(M48:X48)</f>
        <v>1</v>
      </c>
      <c r="Z48" s="593">
        <v>0</v>
      </c>
      <c r="AA48" s="593"/>
      <c r="AB48" s="593"/>
      <c r="AC48" s="2086"/>
      <c r="AD48" s="2108" t="s">
        <v>95</v>
      </c>
      <c r="AE48" s="2104">
        <v>1</v>
      </c>
      <c r="AF48" s="2095"/>
    </row>
    <row r="49" spans="1:32" s="121" customFormat="1" ht="87" customHeight="1">
      <c r="A49" s="2403"/>
      <c r="B49" s="2403"/>
      <c r="C49" s="2405"/>
      <c r="D49" s="578" t="s">
        <v>1681</v>
      </c>
      <c r="E49" s="578" t="s">
        <v>85</v>
      </c>
      <c r="F49" s="578">
        <v>1</v>
      </c>
      <c r="G49" s="578" t="s">
        <v>86</v>
      </c>
      <c r="H49" s="579" t="s">
        <v>768</v>
      </c>
      <c r="I49" s="580">
        <v>0.1</v>
      </c>
      <c r="J49" s="578" t="s">
        <v>1414</v>
      </c>
      <c r="K49" s="582">
        <v>42736</v>
      </c>
      <c r="L49" s="582">
        <v>43100</v>
      </c>
      <c r="M49" s="2422"/>
      <c r="N49" s="2423"/>
      <c r="O49" s="1877">
        <v>1</v>
      </c>
      <c r="P49" s="1877"/>
      <c r="Q49" s="2422"/>
      <c r="R49" s="2423"/>
      <c r="S49" s="2422"/>
      <c r="T49" s="2423"/>
      <c r="U49" s="2422"/>
      <c r="V49" s="2423"/>
      <c r="W49" s="2422"/>
      <c r="X49" s="2423"/>
      <c r="Y49" s="1878">
        <f>SUM(M49:X49)</f>
        <v>1</v>
      </c>
      <c r="Z49" s="609">
        <v>0</v>
      </c>
      <c r="AA49" s="593"/>
      <c r="AB49" s="593"/>
      <c r="AC49" s="2086"/>
      <c r="AD49" s="2108" t="s">
        <v>95</v>
      </c>
      <c r="AE49" s="2104">
        <v>0.5</v>
      </c>
      <c r="AF49" s="2095"/>
    </row>
    <row r="50" spans="1:32" s="121" customFormat="1" ht="87" customHeight="1">
      <c r="A50" s="2403"/>
      <c r="B50" s="2403"/>
      <c r="C50" s="2405"/>
      <c r="D50" s="628" t="s">
        <v>1416</v>
      </c>
      <c r="E50" s="610" t="s">
        <v>1417</v>
      </c>
      <c r="F50" s="610">
        <v>1</v>
      </c>
      <c r="G50" s="610" t="s">
        <v>1418</v>
      </c>
      <c r="H50" s="610" t="s">
        <v>768</v>
      </c>
      <c r="I50" s="611">
        <v>0.1</v>
      </c>
      <c r="J50" s="610" t="s">
        <v>1419</v>
      </c>
      <c r="K50" s="612">
        <v>42750</v>
      </c>
      <c r="L50" s="612">
        <v>42977</v>
      </c>
      <c r="M50" s="2422"/>
      <c r="N50" s="2423"/>
      <c r="O50" s="2422"/>
      <c r="P50" s="2423"/>
      <c r="Q50" s="2422"/>
      <c r="R50" s="2423"/>
      <c r="S50" s="1877"/>
      <c r="T50" s="1877">
        <v>1</v>
      </c>
      <c r="U50" s="2422"/>
      <c r="V50" s="2423"/>
      <c r="W50" s="2422"/>
      <c r="X50" s="2423"/>
      <c r="Y50" s="1878">
        <f>SUM(M50:X50)</f>
        <v>1</v>
      </c>
      <c r="Z50" s="609">
        <v>90000000</v>
      </c>
      <c r="AA50" s="609">
        <v>90000000</v>
      </c>
      <c r="AB50" s="593"/>
      <c r="AC50" s="2085"/>
      <c r="AD50" s="2108">
        <v>1</v>
      </c>
      <c r="AE50" s="2104">
        <v>0.3333333333333333</v>
      </c>
      <c r="AF50" s="2095"/>
    </row>
    <row r="51" spans="1:32" s="121" customFormat="1" ht="109.5" customHeight="1">
      <c r="A51" s="2403"/>
      <c r="B51" s="2403"/>
      <c r="C51" s="2405"/>
      <c r="D51" s="578" t="s">
        <v>1536</v>
      </c>
      <c r="E51" s="578" t="s">
        <v>169</v>
      </c>
      <c r="F51" s="613">
        <v>1</v>
      </c>
      <c r="G51" s="578" t="s">
        <v>772</v>
      </c>
      <c r="H51" s="610" t="s">
        <v>768</v>
      </c>
      <c r="I51" s="580">
        <v>0.1</v>
      </c>
      <c r="J51" s="578" t="s">
        <v>1420</v>
      </c>
      <c r="K51" s="582">
        <v>42736</v>
      </c>
      <c r="L51" s="582">
        <v>43100</v>
      </c>
      <c r="M51" s="2395">
        <v>1</v>
      </c>
      <c r="N51" s="2395"/>
      <c r="O51" s="2395">
        <v>1</v>
      </c>
      <c r="P51" s="2395"/>
      <c r="Q51" s="2395">
        <v>1</v>
      </c>
      <c r="R51" s="2395"/>
      <c r="S51" s="2395">
        <v>1</v>
      </c>
      <c r="T51" s="2395"/>
      <c r="U51" s="2395">
        <v>1</v>
      </c>
      <c r="V51" s="2395"/>
      <c r="W51" s="2395">
        <v>1</v>
      </c>
      <c r="X51" s="2395"/>
      <c r="Y51" s="1879">
        <v>1</v>
      </c>
      <c r="Z51" s="614">
        <v>0</v>
      </c>
      <c r="AA51" s="593"/>
      <c r="AB51" s="593"/>
      <c r="AC51" s="2086"/>
      <c r="AD51" s="2129" t="s">
        <v>95</v>
      </c>
      <c r="AE51" s="2106">
        <v>1</v>
      </c>
      <c r="AF51" s="2099"/>
    </row>
    <row r="52" spans="1:32" s="121" customFormat="1" ht="87" customHeight="1">
      <c r="A52" s="2403"/>
      <c r="B52" s="2403"/>
      <c r="C52" s="2405"/>
      <c r="D52" s="578" t="s">
        <v>1421</v>
      </c>
      <c r="E52" s="578" t="s">
        <v>85</v>
      </c>
      <c r="F52" s="578">
        <v>1</v>
      </c>
      <c r="G52" s="578" t="s">
        <v>86</v>
      </c>
      <c r="H52" s="579" t="s">
        <v>1422</v>
      </c>
      <c r="I52" s="580">
        <v>0.1</v>
      </c>
      <c r="J52" s="578" t="s">
        <v>1423</v>
      </c>
      <c r="K52" s="582">
        <v>42736</v>
      </c>
      <c r="L52" s="582">
        <v>43100</v>
      </c>
      <c r="M52" s="2422"/>
      <c r="N52" s="2423"/>
      <c r="O52" s="2422"/>
      <c r="P52" s="2423"/>
      <c r="Q52" s="2422"/>
      <c r="R52" s="2423"/>
      <c r="S52" s="2422"/>
      <c r="T52" s="2423"/>
      <c r="U52" s="2422"/>
      <c r="V52" s="2423"/>
      <c r="W52" s="1880">
        <v>1</v>
      </c>
      <c r="X52" s="1880"/>
      <c r="Y52" s="1878">
        <f>SUM(M52:X52)</f>
        <v>1</v>
      </c>
      <c r="Z52" s="614">
        <v>0</v>
      </c>
      <c r="AA52" s="593"/>
      <c r="AB52" s="593"/>
      <c r="AC52" s="2086"/>
      <c r="AD52" s="2108">
        <v>1</v>
      </c>
      <c r="AE52" s="2104">
        <v>0.3333333333333333</v>
      </c>
      <c r="AF52" s="2095"/>
    </row>
    <row r="53" spans="1:32" s="121" customFormat="1" ht="133.5" customHeight="1">
      <c r="A53" s="2403"/>
      <c r="B53" s="2403"/>
      <c r="C53" s="2405"/>
      <c r="D53" s="590" t="s">
        <v>771</v>
      </c>
      <c r="E53" s="579" t="s">
        <v>169</v>
      </c>
      <c r="F53" s="580">
        <v>1</v>
      </c>
      <c r="G53" s="579" t="s">
        <v>772</v>
      </c>
      <c r="H53" s="579" t="s">
        <v>730</v>
      </c>
      <c r="I53" s="580">
        <v>0.1</v>
      </c>
      <c r="J53" s="579" t="s">
        <v>773</v>
      </c>
      <c r="K53" s="582">
        <v>42750</v>
      </c>
      <c r="L53" s="582">
        <v>43100</v>
      </c>
      <c r="M53" s="1881">
        <v>1</v>
      </c>
      <c r="N53" s="1881">
        <v>1</v>
      </c>
      <c r="O53" s="1881">
        <v>1</v>
      </c>
      <c r="P53" s="1881">
        <v>1</v>
      </c>
      <c r="Q53" s="1881">
        <v>1</v>
      </c>
      <c r="R53" s="1881">
        <v>1</v>
      </c>
      <c r="S53" s="1881">
        <v>1</v>
      </c>
      <c r="T53" s="1881">
        <v>1</v>
      </c>
      <c r="U53" s="1881">
        <v>1</v>
      </c>
      <c r="V53" s="1881">
        <v>1</v>
      </c>
      <c r="W53" s="1881">
        <v>1</v>
      </c>
      <c r="X53" s="1881">
        <v>1</v>
      </c>
      <c r="Y53" s="1882">
        <v>1</v>
      </c>
      <c r="Z53" s="593">
        <v>0</v>
      </c>
      <c r="AA53" s="593"/>
      <c r="AB53" s="593"/>
      <c r="AC53" s="2078"/>
      <c r="AD53" s="2129" t="s">
        <v>95</v>
      </c>
      <c r="AE53" s="2106">
        <v>0.1</v>
      </c>
      <c r="AF53" s="2099"/>
    </row>
    <row r="54" spans="1:32" s="121" customFormat="1" ht="47.25" customHeight="1">
      <c r="A54" s="2403"/>
      <c r="B54" s="2403"/>
      <c r="C54" s="2405"/>
      <c r="D54" s="590" t="s">
        <v>774</v>
      </c>
      <c r="E54" s="590" t="s">
        <v>85</v>
      </c>
      <c r="F54" s="615">
        <v>1</v>
      </c>
      <c r="G54" s="590" t="s">
        <v>775</v>
      </c>
      <c r="H54" s="590" t="s">
        <v>1666</v>
      </c>
      <c r="I54" s="589">
        <v>0.1</v>
      </c>
      <c r="J54" s="590" t="s">
        <v>776</v>
      </c>
      <c r="K54" s="591">
        <v>42750</v>
      </c>
      <c r="L54" s="591">
        <v>43069</v>
      </c>
      <c r="M54" s="1883"/>
      <c r="N54" s="1883"/>
      <c r="O54" s="1883"/>
      <c r="P54" s="1883"/>
      <c r="Q54" s="1883"/>
      <c r="R54" s="1883"/>
      <c r="S54" s="1883"/>
      <c r="T54" s="1883"/>
      <c r="U54" s="1883"/>
      <c r="V54" s="1883"/>
      <c r="W54" s="1884">
        <v>1</v>
      </c>
      <c r="X54" s="1883"/>
      <c r="Y54" s="845">
        <f>SUM(M54:X54)</f>
        <v>1</v>
      </c>
      <c r="Z54" s="592">
        <v>0</v>
      </c>
      <c r="AA54" s="592"/>
      <c r="AB54" s="592"/>
      <c r="AC54" s="2087"/>
      <c r="AD54" s="2108" t="s">
        <v>95</v>
      </c>
      <c r="AE54" s="2104">
        <v>0</v>
      </c>
      <c r="AF54" s="2095"/>
    </row>
    <row r="55" spans="1:32" s="121" customFormat="1" ht="59.25" customHeight="1">
      <c r="A55" s="2403"/>
      <c r="B55" s="2403"/>
      <c r="C55" s="2405"/>
      <c r="D55" s="608" t="s">
        <v>777</v>
      </c>
      <c r="E55" s="590" t="s">
        <v>85</v>
      </c>
      <c r="F55" s="615">
        <v>1</v>
      </c>
      <c r="G55" s="590" t="s">
        <v>775</v>
      </c>
      <c r="H55" s="590" t="s">
        <v>741</v>
      </c>
      <c r="I55" s="589">
        <v>0.1</v>
      </c>
      <c r="J55" s="590" t="s">
        <v>776</v>
      </c>
      <c r="K55" s="591">
        <v>42750</v>
      </c>
      <c r="L55" s="591">
        <v>43100</v>
      </c>
      <c r="M55" s="2428"/>
      <c r="N55" s="2429"/>
      <c r="O55" s="2428"/>
      <c r="P55" s="2429"/>
      <c r="Q55" s="2428"/>
      <c r="R55" s="2429"/>
      <c r="S55" s="616"/>
      <c r="T55" s="616"/>
      <c r="U55" s="616"/>
      <c r="V55" s="616"/>
      <c r="W55" s="2422">
        <v>1</v>
      </c>
      <c r="X55" s="2423"/>
      <c r="Y55" s="1876">
        <f>SUM(M55:W55)</f>
        <v>1</v>
      </c>
      <c r="Z55" s="592" t="s">
        <v>778</v>
      </c>
      <c r="AA55" s="592"/>
      <c r="AB55" s="592"/>
      <c r="AC55" s="2087" t="s">
        <v>779</v>
      </c>
      <c r="AD55" s="2108" t="s">
        <v>95</v>
      </c>
      <c r="AE55" s="2104">
        <v>0</v>
      </c>
      <c r="AF55" s="2095"/>
    </row>
    <row r="56" spans="1:32" s="121" customFormat="1" ht="77.25" thickBot="1">
      <c r="A56" s="2403"/>
      <c r="B56" s="2403"/>
      <c r="C56" s="2405"/>
      <c r="D56" s="618" t="s">
        <v>780</v>
      </c>
      <c r="E56" s="590" t="s">
        <v>85</v>
      </c>
      <c r="F56" s="615">
        <v>1</v>
      </c>
      <c r="G56" s="590" t="s">
        <v>775</v>
      </c>
      <c r="H56" s="590" t="s">
        <v>741</v>
      </c>
      <c r="I56" s="589">
        <v>0.1</v>
      </c>
      <c r="J56" s="590" t="s">
        <v>781</v>
      </c>
      <c r="K56" s="591">
        <v>42750</v>
      </c>
      <c r="L56" s="591">
        <v>43100</v>
      </c>
      <c r="M56" s="2428"/>
      <c r="N56" s="2429"/>
      <c r="O56" s="2428"/>
      <c r="P56" s="2429"/>
      <c r="Q56" s="2428"/>
      <c r="R56" s="2429"/>
      <c r="S56" s="2428"/>
      <c r="T56" s="2429"/>
      <c r="U56" s="2428"/>
      <c r="V56" s="2429"/>
      <c r="W56" s="2422">
        <v>1</v>
      </c>
      <c r="X56" s="2423"/>
      <c r="Y56" s="1876">
        <f>SUM(M56:W56)</f>
        <v>1</v>
      </c>
      <c r="Z56" s="592" t="s">
        <v>778</v>
      </c>
      <c r="AA56" s="592"/>
      <c r="AB56" s="592"/>
      <c r="AC56" s="2088" t="s">
        <v>782</v>
      </c>
      <c r="AD56" s="2108" t="s">
        <v>95</v>
      </c>
      <c r="AE56" s="2104">
        <v>0.1</v>
      </c>
      <c r="AF56" s="2095"/>
    </row>
    <row r="57" spans="1:32" s="117" customFormat="1" ht="16.5" customHeight="1" thickBot="1">
      <c r="A57" s="2391" t="s">
        <v>92</v>
      </c>
      <c r="B57" s="2392"/>
      <c r="C57" s="2392"/>
      <c r="D57" s="1885"/>
      <c r="E57" s="1886"/>
      <c r="F57" s="1887"/>
      <c r="G57" s="1887"/>
      <c r="H57" s="1887"/>
      <c r="I57" s="563">
        <f>SUM(I48:I56)</f>
        <v>0.9999999999999999</v>
      </c>
      <c r="J57" s="1887"/>
      <c r="K57" s="1887"/>
      <c r="L57" s="1887"/>
      <c r="M57" s="1887"/>
      <c r="N57" s="1887"/>
      <c r="O57" s="1887"/>
      <c r="P57" s="1887"/>
      <c r="Q57" s="1887"/>
      <c r="R57" s="1887"/>
      <c r="S57" s="1887"/>
      <c r="T57" s="1887"/>
      <c r="U57" s="1887"/>
      <c r="V57" s="1887"/>
      <c r="W57" s="1887"/>
      <c r="X57" s="1888"/>
      <c r="Y57" s="1888"/>
      <c r="Z57" s="1889">
        <f>SUM(Z48:Z56)</f>
        <v>90000000</v>
      </c>
      <c r="AA57" s="1889">
        <f>SUM(AA48:AA56)</f>
        <v>90000000</v>
      </c>
      <c r="AB57" s="1890"/>
      <c r="AC57" s="2089"/>
      <c r="AD57" s="2132">
        <f>AVERAGE(AD48:AD56)</f>
        <v>1</v>
      </c>
      <c r="AE57" s="2126"/>
      <c r="AF57" s="2097"/>
    </row>
    <row r="58" spans="1:32" s="121" customFormat="1" ht="78" customHeight="1">
      <c r="A58" s="2417">
        <v>7</v>
      </c>
      <c r="B58" s="2417" t="s">
        <v>783</v>
      </c>
      <c r="C58" s="2408" t="s">
        <v>784</v>
      </c>
      <c r="D58" s="590" t="s">
        <v>785</v>
      </c>
      <c r="E58" s="590" t="s">
        <v>85</v>
      </c>
      <c r="F58" s="615">
        <v>1</v>
      </c>
      <c r="G58" s="590" t="s">
        <v>775</v>
      </c>
      <c r="H58" s="579" t="s">
        <v>743</v>
      </c>
      <c r="I58" s="580">
        <v>0.34</v>
      </c>
      <c r="J58" s="579" t="s">
        <v>786</v>
      </c>
      <c r="K58" s="591">
        <v>42750</v>
      </c>
      <c r="L58" s="591">
        <v>43084</v>
      </c>
      <c r="M58" s="616"/>
      <c r="N58" s="616"/>
      <c r="O58" s="616"/>
      <c r="P58" s="616"/>
      <c r="Q58" s="616"/>
      <c r="R58" s="616"/>
      <c r="S58" s="616"/>
      <c r="T58" s="616"/>
      <c r="U58" s="616"/>
      <c r="V58" s="616"/>
      <c r="W58" s="616"/>
      <c r="X58" s="616">
        <v>1</v>
      </c>
      <c r="Y58" s="1876">
        <f>SUM(M58:X58)</f>
        <v>1</v>
      </c>
      <c r="Z58" s="593">
        <v>0</v>
      </c>
      <c r="AA58" s="593"/>
      <c r="AB58" s="593"/>
      <c r="AC58" s="2078"/>
      <c r="AD58" s="2108" t="s">
        <v>95</v>
      </c>
      <c r="AE58" s="2104">
        <v>0</v>
      </c>
      <c r="AF58" s="2095"/>
    </row>
    <row r="59" spans="1:32" s="121" customFormat="1" ht="60.75" customHeight="1">
      <c r="A59" s="2403"/>
      <c r="B59" s="2403"/>
      <c r="C59" s="2409"/>
      <c r="D59" s="619" t="s">
        <v>1465</v>
      </c>
      <c r="E59" s="590" t="s">
        <v>1466</v>
      </c>
      <c r="F59" s="615">
        <v>1</v>
      </c>
      <c r="G59" s="590" t="s">
        <v>1467</v>
      </c>
      <c r="H59" s="579" t="s">
        <v>741</v>
      </c>
      <c r="I59" s="580">
        <v>0.33</v>
      </c>
      <c r="J59" s="579" t="s">
        <v>1468</v>
      </c>
      <c r="K59" s="591">
        <v>42979</v>
      </c>
      <c r="L59" s="620">
        <v>43100</v>
      </c>
      <c r="M59" s="2428"/>
      <c r="N59" s="2429"/>
      <c r="O59" s="2428"/>
      <c r="P59" s="2429"/>
      <c r="Q59" s="2428"/>
      <c r="R59" s="2429"/>
      <c r="S59" s="2428"/>
      <c r="T59" s="2429"/>
      <c r="U59" s="2428"/>
      <c r="V59" s="2429"/>
      <c r="W59" s="617"/>
      <c r="X59" s="617">
        <v>1</v>
      </c>
      <c r="Y59" s="1876">
        <f>SUM(X59)</f>
        <v>1</v>
      </c>
      <c r="Z59" s="593"/>
      <c r="AA59" s="593">
        <v>160000000</v>
      </c>
      <c r="AB59" s="593"/>
      <c r="AC59" s="2085"/>
      <c r="AD59" s="2108" t="s">
        <v>95</v>
      </c>
      <c r="AE59" s="2104">
        <v>0.2</v>
      </c>
      <c r="AF59" s="2095"/>
    </row>
    <row r="60" spans="1:32" s="121" customFormat="1" ht="60.75" customHeight="1" thickBot="1">
      <c r="A60" s="2418"/>
      <c r="B60" s="2418"/>
      <c r="C60" s="2410"/>
      <c r="D60" s="590" t="s">
        <v>1683</v>
      </c>
      <c r="E60" s="590" t="s">
        <v>85</v>
      </c>
      <c r="F60" s="615">
        <v>1</v>
      </c>
      <c r="G60" s="590" t="s">
        <v>775</v>
      </c>
      <c r="H60" s="590" t="s">
        <v>741</v>
      </c>
      <c r="I60" s="589">
        <v>0.33</v>
      </c>
      <c r="J60" s="590" t="s">
        <v>787</v>
      </c>
      <c r="K60" s="591">
        <v>42916</v>
      </c>
      <c r="L60" s="591">
        <v>43100</v>
      </c>
      <c r="M60" s="2428"/>
      <c r="N60" s="2429"/>
      <c r="O60" s="2428"/>
      <c r="P60" s="2429"/>
      <c r="Q60" s="2428"/>
      <c r="R60" s="2429"/>
      <c r="S60" s="2428"/>
      <c r="T60" s="2429"/>
      <c r="U60" s="2428"/>
      <c r="V60" s="2429"/>
      <c r="W60" s="617"/>
      <c r="X60" s="617">
        <v>1</v>
      </c>
      <c r="Y60" s="1876">
        <f>SUM(M60:X60)</f>
        <v>1</v>
      </c>
      <c r="Z60" s="592">
        <v>0</v>
      </c>
      <c r="AA60" s="592"/>
      <c r="AB60" s="592"/>
      <c r="AC60" s="2088"/>
      <c r="AD60" s="2108" t="s">
        <v>95</v>
      </c>
      <c r="AE60" s="2104">
        <v>0</v>
      </c>
      <c r="AF60" s="2095"/>
    </row>
    <row r="61" spans="1:32" s="117" customFormat="1" ht="24" customHeight="1" thickBot="1">
      <c r="A61" s="2391" t="s">
        <v>92</v>
      </c>
      <c r="B61" s="2392"/>
      <c r="C61" s="2392"/>
      <c r="D61" s="1885"/>
      <c r="E61" s="1885"/>
      <c r="F61" s="1887"/>
      <c r="G61" s="1887"/>
      <c r="H61" s="1887"/>
      <c r="I61" s="563">
        <f>SUM(I58:I60)</f>
        <v>1</v>
      </c>
      <c r="J61" s="1887"/>
      <c r="K61" s="1887"/>
      <c r="L61" s="1887"/>
      <c r="M61" s="1887"/>
      <c r="N61" s="1887"/>
      <c r="O61" s="1887"/>
      <c r="P61" s="1887"/>
      <c r="Q61" s="1887"/>
      <c r="R61" s="1887"/>
      <c r="S61" s="1887"/>
      <c r="T61" s="1887"/>
      <c r="U61" s="1887"/>
      <c r="V61" s="1887"/>
      <c r="W61" s="1887"/>
      <c r="X61" s="1888"/>
      <c r="Y61" s="1888"/>
      <c r="Z61" s="1889">
        <f>SUM(Z60:Z60)</f>
        <v>0</v>
      </c>
      <c r="AA61" s="1890">
        <f>SUM(AA59:AA60)</f>
        <v>160000000</v>
      </c>
      <c r="AB61" s="1890"/>
      <c r="AC61" s="2089"/>
      <c r="AD61" s="2125" t="s">
        <v>95</v>
      </c>
      <c r="AE61" s="2126"/>
      <c r="AF61" s="2097"/>
    </row>
    <row r="62" spans="1:32" s="121" customFormat="1" ht="48.75" customHeight="1">
      <c r="A62" s="2403">
        <v>8</v>
      </c>
      <c r="B62" s="2403" t="s">
        <v>788</v>
      </c>
      <c r="C62" s="2409" t="s">
        <v>789</v>
      </c>
      <c r="D62" s="579" t="s">
        <v>790</v>
      </c>
      <c r="E62" s="577" t="s">
        <v>85</v>
      </c>
      <c r="F62" s="615">
        <v>1</v>
      </c>
      <c r="G62" s="590" t="s">
        <v>775</v>
      </c>
      <c r="H62" s="590" t="s">
        <v>741</v>
      </c>
      <c r="I62" s="589">
        <v>0.4</v>
      </c>
      <c r="J62" s="590" t="s">
        <v>791</v>
      </c>
      <c r="K62" s="591">
        <v>42826</v>
      </c>
      <c r="L62" s="591">
        <v>43069</v>
      </c>
      <c r="M62" s="2428"/>
      <c r="N62" s="2429"/>
      <c r="O62" s="2428"/>
      <c r="P62" s="2429"/>
      <c r="Q62" s="2428"/>
      <c r="R62" s="2429"/>
      <c r="S62" s="2428"/>
      <c r="T62" s="2429"/>
      <c r="U62" s="2428"/>
      <c r="V62" s="2429"/>
      <c r="W62" s="617">
        <v>1</v>
      </c>
      <c r="X62" s="617"/>
      <c r="Y62" s="845">
        <f>SUM(M62:X62)</f>
        <v>1</v>
      </c>
      <c r="Z62" s="592" t="s">
        <v>792</v>
      </c>
      <c r="AA62" s="621"/>
      <c r="AB62" s="621"/>
      <c r="AC62" s="2088" t="s">
        <v>793</v>
      </c>
      <c r="AD62" s="2108" t="s">
        <v>95</v>
      </c>
      <c r="AE62" s="2104">
        <v>0.1</v>
      </c>
      <c r="AF62" s="2095"/>
    </row>
    <row r="63" spans="1:32" s="121" customFormat="1" ht="48.75" customHeight="1">
      <c r="A63" s="2403"/>
      <c r="B63" s="2403"/>
      <c r="C63" s="2409"/>
      <c r="D63" s="590" t="s">
        <v>794</v>
      </c>
      <c r="E63" s="577" t="s">
        <v>85</v>
      </c>
      <c r="F63" s="615">
        <v>1</v>
      </c>
      <c r="G63" s="590" t="s">
        <v>775</v>
      </c>
      <c r="H63" s="590" t="s">
        <v>741</v>
      </c>
      <c r="I63" s="589">
        <v>0.4</v>
      </c>
      <c r="J63" s="590" t="s">
        <v>791</v>
      </c>
      <c r="K63" s="591">
        <v>42767</v>
      </c>
      <c r="L63" s="591">
        <v>42916</v>
      </c>
      <c r="M63" s="2428"/>
      <c r="N63" s="2429"/>
      <c r="O63" s="2428"/>
      <c r="P63" s="2429"/>
      <c r="Q63" s="616"/>
      <c r="R63" s="616">
        <v>1</v>
      </c>
      <c r="S63" s="2428"/>
      <c r="T63" s="2429"/>
      <c r="U63" s="2428"/>
      <c r="V63" s="2429"/>
      <c r="W63" s="2428"/>
      <c r="X63" s="2429"/>
      <c r="Y63" s="845">
        <f>SUM(M63:X63)</f>
        <v>1</v>
      </c>
      <c r="Z63" s="621"/>
      <c r="AA63" s="621"/>
      <c r="AB63" s="621"/>
      <c r="AC63" s="2088"/>
      <c r="AD63" s="2108">
        <v>1</v>
      </c>
      <c r="AE63" s="2104">
        <v>1</v>
      </c>
      <c r="AF63" s="2095"/>
    </row>
    <row r="64" spans="1:32" s="121" customFormat="1" ht="71.25" customHeight="1" thickBot="1">
      <c r="A64" s="2403"/>
      <c r="B64" s="2403"/>
      <c r="C64" s="2409"/>
      <c r="D64" s="590" t="s">
        <v>795</v>
      </c>
      <c r="E64" s="577" t="s">
        <v>701</v>
      </c>
      <c r="F64" s="615">
        <v>1</v>
      </c>
      <c r="G64" s="590" t="s">
        <v>775</v>
      </c>
      <c r="H64" s="590" t="s">
        <v>718</v>
      </c>
      <c r="I64" s="589">
        <v>0.2</v>
      </c>
      <c r="J64" s="590" t="s">
        <v>85</v>
      </c>
      <c r="K64" s="591">
        <v>42750</v>
      </c>
      <c r="L64" s="591">
        <v>42916</v>
      </c>
      <c r="M64" s="2428"/>
      <c r="N64" s="2429"/>
      <c r="O64" s="2428"/>
      <c r="P64" s="2429"/>
      <c r="Q64" s="616"/>
      <c r="R64" s="616">
        <v>1</v>
      </c>
      <c r="S64" s="2428"/>
      <c r="T64" s="2429"/>
      <c r="U64" s="2428"/>
      <c r="V64" s="2429"/>
      <c r="W64" s="2428"/>
      <c r="X64" s="2429"/>
      <c r="Y64" s="845">
        <f>SUM(M64:X64)</f>
        <v>1</v>
      </c>
      <c r="Z64" s="622"/>
      <c r="AA64" s="622"/>
      <c r="AB64" s="622"/>
      <c r="AC64" s="2078"/>
      <c r="AD64" s="2108">
        <v>1</v>
      </c>
      <c r="AE64" s="2104">
        <v>0.3333333333333333</v>
      </c>
      <c r="AF64" s="2095"/>
    </row>
    <row r="65" spans="1:32" s="117" customFormat="1" ht="16.5" thickBot="1">
      <c r="A65" s="2391" t="s">
        <v>92</v>
      </c>
      <c r="B65" s="2392"/>
      <c r="C65" s="2392"/>
      <c r="D65" s="1014"/>
      <c r="E65" s="1010"/>
      <c r="F65" s="1010"/>
      <c r="G65" s="1010"/>
      <c r="H65" s="1010"/>
      <c r="I65" s="1011">
        <f>SUM(I62:I64)</f>
        <v>1</v>
      </c>
      <c r="J65" s="1010"/>
      <c r="K65" s="1010"/>
      <c r="L65" s="1010"/>
      <c r="M65" s="1648"/>
      <c r="N65" s="1648"/>
      <c r="O65" s="1648"/>
      <c r="P65" s="1648"/>
      <c r="Q65" s="1648"/>
      <c r="R65" s="1648"/>
      <c r="S65" s="1648"/>
      <c r="T65" s="1648"/>
      <c r="U65" s="1648"/>
      <c r="V65" s="1648"/>
      <c r="W65" s="1648"/>
      <c r="X65" s="1012"/>
      <c r="Y65" s="1012"/>
      <c r="Z65" s="1013">
        <f>SUM(Z62:Z64)</f>
        <v>0</v>
      </c>
      <c r="AA65" s="1013">
        <f>SUM(AA62:AA64)</f>
        <v>0</v>
      </c>
      <c r="AB65" s="1013"/>
      <c r="AC65" s="2082"/>
      <c r="AD65" s="2132">
        <f>AVERAGE(AD62:AD64)</f>
        <v>1</v>
      </c>
      <c r="AE65" s="2126"/>
      <c r="AF65" s="2097"/>
    </row>
    <row r="66" spans="1:32" s="117" customFormat="1" ht="41.25" customHeight="1" thickBot="1">
      <c r="A66" s="2393" t="s">
        <v>102</v>
      </c>
      <c r="B66" s="2394"/>
      <c r="C66" s="2394"/>
      <c r="D66" s="1022"/>
      <c r="E66" s="1023"/>
      <c r="F66" s="1023"/>
      <c r="G66" s="1023"/>
      <c r="H66" s="1024"/>
      <c r="I66" s="1025"/>
      <c r="J66" s="1024"/>
      <c r="K66" s="1024"/>
      <c r="L66" s="1024"/>
      <c r="M66" s="1650"/>
      <c r="N66" s="1650"/>
      <c r="O66" s="1650"/>
      <c r="P66" s="1650"/>
      <c r="Q66" s="1650"/>
      <c r="R66" s="1650"/>
      <c r="S66" s="1650"/>
      <c r="T66" s="1650"/>
      <c r="U66" s="1650"/>
      <c r="V66" s="1650"/>
      <c r="W66" s="1650"/>
      <c r="X66" s="1026"/>
      <c r="Y66" s="1026"/>
      <c r="Z66" s="1027">
        <f>SUM(Z65,Z61,Z57,Z47)</f>
        <v>890000000</v>
      </c>
      <c r="AA66" s="1027">
        <f>SUM(AA65,AA61,AA57,AA47)</f>
        <v>743012500</v>
      </c>
      <c r="AB66" s="1027"/>
      <c r="AC66" s="2090"/>
      <c r="AD66" s="2133">
        <f>AVERAGE(AD65,AD61,AD57,AD47)</f>
        <v>1</v>
      </c>
      <c r="AE66" s="2128"/>
      <c r="AF66" s="2097"/>
    </row>
    <row r="67" spans="1:32" s="108" customFormat="1" ht="15.75" thickBot="1">
      <c r="A67" s="2411"/>
      <c r="B67" s="2412"/>
      <c r="C67" s="2412"/>
      <c r="D67" s="2412"/>
      <c r="E67" s="2412"/>
      <c r="F67" s="2412"/>
      <c r="G67" s="2412"/>
      <c r="H67" s="2412"/>
      <c r="I67" s="2412"/>
      <c r="J67" s="2412"/>
      <c r="K67" s="2412"/>
      <c r="L67" s="2412"/>
      <c r="M67" s="2412"/>
      <c r="N67" s="2412"/>
      <c r="O67" s="2412"/>
      <c r="P67" s="2412"/>
      <c r="Q67" s="2412"/>
      <c r="R67" s="2412"/>
      <c r="S67" s="2412"/>
      <c r="T67" s="2412"/>
      <c r="U67" s="2412"/>
      <c r="V67" s="2412"/>
      <c r="W67" s="2412"/>
      <c r="X67" s="2412"/>
      <c r="Y67" s="2412"/>
      <c r="Z67" s="2412"/>
      <c r="AA67" s="2412"/>
      <c r="AB67" s="2412"/>
      <c r="AC67" s="2412"/>
      <c r="AD67" s="2094"/>
      <c r="AE67" s="2104"/>
      <c r="AF67" s="2095"/>
    </row>
    <row r="68" spans="1:32" s="117" customFormat="1" ht="24" customHeight="1" thickBot="1">
      <c r="A68" s="2413" t="s">
        <v>10</v>
      </c>
      <c r="B68" s="2414"/>
      <c r="C68" s="2414"/>
      <c r="D68" s="1028"/>
      <c r="E68" s="2415" t="s">
        <v>103</v>
      </c>
      <c r="F68" s="2416"/>
      <c r="G68" s="2416"/>
      <c r="H68" s="2416"/>
      <c r="I68" s="2416"/>
      <c r="J68" s="2416"/>
      <c r="K68" s="2416"/>
      <c r="L68" s="2416"/>
      <c r="M68" s="2416"/>
      <c r="N68" s="2416"/>
      <c r="O68" s="2416"/>
      <c r="P68" s="2416"/>
      <c r="Q68" s="2416"/>
      <c r="R68" s="2416"/>
      <c r="S68" s="2416"/>
      <c r="T68" s="2416"/>
      <c r="U68" s="2416"/>
      <c r="V68" s="2416"/>
      <c r="W68" s="2416"/>
      <c r="X68" s="2416"/>
      <c r="Y68" s="2416"/>
      <c r="Z68" s="2416"/>
      <c r="AA68" s="2416"/>
      <c r="AB68" s="2416"/>
      <c r="AC68" s="2416"/>
      <c r="AD68" s="2096"/>
      <c r="AE68" s="2105"/>
      <c r="AF68" s="2097"/>
    </row>
    <row r="69" spans="1:32" s="108" customFormat="1" ht="15.75" thickBot="1">
      <c r="A69" s="2399"/>
      <c r="B69" s="2400"/>
      <c r="C69" s="2400"/>
      <c r="D69" s="2400"/>
      <c r="E69" s="2400"/>
      <c r="F69" s="2400"/>
      <c r="G69" s="2400"/>
      <c r="H69" s="2400"/>
      <c r="I69" s="2400"/>
      <c r="J69" s="2400"/>
      <c r="K69" s="2400"/>
      <c r="L69" s="2400"/>
      <c r="M69" s="2400"/>
      <c r="N69" s="2400"/>
      <c r="O69" s="2400"/>
      <c r="P69" s="2400"/>
      <c r="Q69" s="2400"/>
      <c r="R69" s="2400"/>
      <c r="S69" s="2400"/>
      <c r="T69" s="2400"/>
      <c r="U69" s="2400"/>
      <c r="V69" s="2400"/>
      <c r="W69" s="2400"/>
      <c r="X69" s="2400"/>
      <c r="Y69" s="2400"/>
      <c r="Z69" s="2400"/>
      <c r="AA69" s="2400"/>
      <c r="AB69" s="2400"/>
      <c r="AC69" s="2400"/>
      <c r="AD69" s="2094"/>
      <c r="AE69" s="2104"/>
      <c r="AF69" s="2095"/>
    </row>
    <row r="70" spans="1:32" s="119" customFormat="1" ht="39" customHeight="1" thickBot="1">
      <c r="A70" s="1048" t="s">
        <v>12</v>
      </c>
      <c r="B70" s="996" t="s">
        <v>13</v>
      </c>
      <c r="C70" s="1048" t="s">
        <v>14</v>
      </c>
      <c r="D70" s="1021"/>
      <c r="E70" s="1007" t="s">
        <v>16</v>
      </c>
      <c r="F70" s="1007" t="s">
        <v>17</v>
      </c>
      <c r="G70" s="1007" t="s">
        <v>18</v>
      </c>
      <c r="H70" s="1007" t="s">
        <v>19</v>
      </c>
      <c r="I70" s="1029" t="s">
        <v>20</v>
      </c>
      <c r="J70" s="1007" t="s">
        <v>105</v>
      </c>
      <c r="K70" s="1007" t="s">
        <v>22</v>
      </c>
      <c r="L70" s="1007" t="s">
        <v>23</v>
      </c>
      <c r="M70" s="1030" t="s">
        <v>24</v>
      </c>
      <c r="N70" s="1030" t="s">
        <v>25</v>
      </c>
      <c r="O70" s="1030" t="s">
        <v>26</v>
      </c>
      <c r="P70" s="1030" t="s">
        <v>27</v>
      </c>
      <c r="Q70" s="1030" t="s">
        <v>28</v>
      </c>
      <c r="R70" s="1030" t="s">
        <v>29</v>
      </c>
      <c r="S70" s="1030" t="s">
        <v>30</v>
      </c>
      <c r="T70" s="1030" t="s">
        <v>31</v>
      </c>
      <c r="U70" s="1030" t="s">
        <v>32</v>
      </c>
      <c r="V70" s="1030" t="s">
        <v>33</v>
      </c>
      <c r="W70" s="1030" t="s">
        <v>34</v>
      </c>
      <c r="X70" s="1031" t="s">
        <v>35</v>
      </c>
      <c r="Y70" s="1032" t="s">
        <v>36</v>
      </c>
      <c r="Z70" s="1033" t="s">
        <v>37</v>
      </c>
      <c r="AA70" s="1006" t="s">
        <v>319</v>
      </c>
      <c r="AB70" s="1006" t="s">
        <v>1413</v>
      </c>
      <c r="AC70" s="2077" t="s">
        <v>106</v>
      </c>
      <c r="AD70" s="2096"/>
      <c r="AE70" s="2105"/>
      <c r="AF70" s="2097"/>
    </row>
    <row r="71" spans="1:32" s="121" customFormat="1" ht="60" customHeight="1" thickBot="1">
      <c r="A71" s="1034">
        <v>1</v>
      </c>
      <c r="B71" s="1034" t="s">
        <v>112</v>
      </c>
      <c r="C71" s="1008" t="s">
        <v>113</v>
      </c>
      <c r="D71" s="1746" t="s">
        <v>1721</v>
      </c>
      <c r="E71" s="696" t="s">
        <v>1725</v>
      </c>
      <c r="F71" s="697">
        <v>2</v>
      </c>
      <c r="G71" s="698" t="s">
        <v>1734</v>
      </c>
      <c r="H71" s="623" t="s">
        <v>797</v>
      </c>
      <c r="I71" s="704">
        <v>1</v>
      </c>
      <c r="J71" s="1747" t="s">
        <v>1723</v>
      </c>
      <c r="K71" s="1748">
        <v>42736</v>
      </c>
      <c r="L71" s="1748">
        <v>43100</v>
      </c>
      <c r="M71" s="1503"/>
      <c r="N71" s="1503"/>
      <c r="O71" s="1503">
        <v>2</v>
      </c>
      <c r="P71" s="1503"/>
      <c r="Q71" s="1503"/>
      <c r="R71" s="1503"/>
      <c r="S71" s="1503"/>
      <c r="T71" s="1503"/>
      <c r="U71" s="1503"/>
      <c r="V71" s="1503"/>
      <c r="W71" s="1503"/>
      <c r="X71" s="1503"/>
      <c r="Y71" s="703">
        <f>SUM(M71:W71)</f>
        <v>2</v>
      </c>
      <c r="Z71" s="593">
        <v>0</v>
      </c>
      <c r="AA71" s="593"/>
      <c r="AB71" s="593"/>
      <c r="AC71" s="2079"/>
      <c r="AD71" s="2108">
        <v>1</v>
      </c>
      <c r="AE71" s="2104">
        <v>0.3333333333333333</v>
      </c>
      <c r="AF71" s="2095"/>
    </row>
    <row r="72" spans="1:32" s="31" customFormat="1" ht="19.5" customHeight="1" thickBot="1">
      <c r="A72" s="2401" t="s">
        <v>92</v>
      </c>
      <c r="B72" s="2402"/>
      <c r="C72" s="2402"/>
      <c r="D72" s="1891"/>
      <c r="E72" s="1892"/>
      <c r="F72" s="1893"/>
      <c r="G72" s="1893"/>
      <c r="H72" s="1893"/>
      <c r="I72" s="1894">
        <f>SUM(I71:I71)</f>
        <v>1</v>
      </c>
      <c r="J72" s="1893"/>
      <c r="K72" s="1893"/>
      <c r="L72" s="1895"/>
      <c r="M72" s="1893"/>
      <c r="N72" s="1893"/>
      <c r="O72" s="1893"/>
      <c r="P72" s="1893"/>
      <c r="Q72" s="1893"/>
      <c r="R72" s="1893"/>
      <c r="S72" s="1893"/>
      <c r="T72" s="1893"/>
      <c r="U72" s="1893"/>
      <c r="V72" s="1893"/>
      <c r="W72" s="1893"/>
      <c r="X72" s="1893"/>
      <c r="Y72" s="1893"/>
      <c r="Z72" s="1896">
        <f>SUM(Z71)</f>
        <v>0</v>
      </c>
      <c r="AA72" s="1893"/>
      <c r="AB72" s="1893"/>
      <c r="AC72" s="1893"/>
      <c r="AD72" s="2135">
        <f>AVERAGE(AD71)</f>
        <v>1</v>
      </c>
      <c r="AE72" s="2127"/>
      <c r="AF72" s="2100"/>
    </row>
    <row r="73" spans="1:32" s="121" customFormat="1" ht="81.75" customHeight="1">
      <c r="A73" s="2403">
        <v>2</v>
      </c>
      <c r="B73" s="2404" t="s">
        <v>161</v>
      </c>
      <c r="C73" s="2405" t="s">
        <v>245</v>
      </c>
      <c r="D73" s="590" t="s">
        <v>410</v>
      </c>
      <c r="E73" s="375" t="s">
        <v>796</v>
      </c>
      <c r="F73" s="1897">
        <v>1</v>
      </c>
      <c r="G73" s="378" t="s">
        <v>697</v>
      </c>
      <c r="H73" s="623" t="s">
        <v>797</v>
      </c>
      <c r="I73" s="624">
        <v>0.17</v>
      </c>
      <c r="J73" s="581" t="s">
        <v>798</v>
      </c>
      <c r="K73" s="582">
        <v>42750</v>
      </c>
      <c r="L73" s="591">
        <v>43099</v>
      </c>
      <c r="M73" s="1881">
        <v>1</v>
      </c>
      <c r="N73" s="1881">
        <v>1</v>
      </c>
      <c r="O73" s="1881">
        <v>1</v>
      </c>
      <c r="P73" s="1881">
        <v>1</v>
      </c>
      <c r="Q73" s="1881">
        <v>1</v>
      </c>
      <c r="R73" s="1881">
        <v>1</v>
      </c>
      <c r="S73" s="1881">
        <v>1</v>
      </c>
      <c r="T73" s="1881">
        <v>1</v>
      </c>
      <c r="U73" s="1881">
        <v>1</v>
      </c>
      <c r="V73" s="1881">
        <v>1</v>
      </c>
      <c r="W73" s="1881">
        <v>1</v>
      </c>
      <c r="X73" s="1881">
        <v>1</v>
      </c>
      <c r="Y73" s="1882">
        <v>1</v>
      </c>
      <c r="Z73" s="593">
        <v>0</v>
      </c>
      <c r="AA73" s="593"/>
      <c r="AB73" s="593"/>
      <c r="AC73" s="2078"/>
      <c r="AD73" s="2129">
        <v>1</v>
      </c>
      <c r="AE73" s="2106">
        <v>0.3333333333333333</v>
      </c>
      <c r="AF73" s="2099"/>
    </row>
    <row r="74" spans="1:32" s="121" customFormat="1" ht="50.25" customHeight="1" thickBot="1">
      <c r="A74" s="2403"/>
      <c r="B74" s="2404"/>
      <c r="C74" s="2406"/>
      <c r="D74" s="590" t="s">
        <v>167</v>
      </c>
      <c r="E74" s="375" t="s">
        <v>799</v>
      </c>
      <c r="F74" s="374">
        <v>1</v>
      </c>
      <c r="G74" s="378" t="s">
        <v>699</v>
      </c>
      <c r="H74" s="623" t="s">
        <v>797</v>
      </c>
      <c r="I74" s="624">
        <v>0.17</v>
      </c>
      <c r="J74" s="581" t="s">
        <v>798</v>
      </c>
      <c r="K74" s="582">
        <v>42750</v>
      </c>
      <c r="L74" s="591">
        <v>43099</v>
      </c>
      <c r="M74" s="1881">
        <v>1</v>
      </c>
      <c r="N74" s="1881">
        <v>1</v>
      </c>
      <c r="O74" s="1881">
        <v>1</v>
      </c>
      <c r="P74" s="1881">
        <v>1</v>
      </c>
      <c r="Q74" s="1881">
        <v>1</v>
      </c>
      <c r="R74" s="1881">
        <v>1</v>
      </c>
      <c r="S74" s="1881">
        <v>1</v>
      </c>
      <c r="T74" s="1881">
        <v>1</v>
      </c>
      <c r="U74" s="1881">
        <v>1</v>
      </c>
      <c r="V74" s="1881">
        <v>1</v>
      </c>
      <c r="W74" s="1881">
        <v>1</v>
      </c>
      <c r="X74" s="1881">
        <v>1</v>
      </c>
      <c r="Y74" s="1882">
        <v>1</v>
      </c>
      <c r="Z74" s="593">
        <v>0</v>
      </c>
      <c r="AA74" s="593"/>
      <c r="AB74" s="593"/>
      <c r="AC74" s="2078"/>
      <c r="AD74" s="2129">
        <v>1</v>
      </c>
      <c r="AE74" s="2106">
        <v>0.3333333333333333</v>
      </c>
      <c r="AF74" s="2099"/>
    </row>
    <row r="75" spans="1:32" s="121" customFormat="1" ht="25.5">
      <c r="A75" s="2403"/>
      <c r="B75" s="2404"/>
      <c r="C75" s="2407" t="s">
        <v>107</v>
      </c>
      <c r="D75" s="590" t="s">
        <v>171</v>
      </c>
      <c r="E75" s="375" t="s">
        <v>800</v>
      </c>
      <c r="F75" s="625">
        <v>6</v>
      </c>
      <c r="G75" s="378" t="s">
        <v>801</v>
      </c>
      <c r="H75" s="623" t="s">
        <v>797</v>
      </c>
      <c r="I75" s="624">
        <v>0.16</v>
      </c>
      <c r="J75" s="581" t="s">
        <v>802</v>
      </c>
      <c r="K75" s="582">
        <v>42750</v>
      </c>
      <c r="L75" s="591">
        <v>43099</v>
      </c>
      <c r="M75" s="2471">
        <v>1</v>
      </c>
      <c r="N75" s="2472"/>
      <c r="O75" s="2471">
        <v>1</v>
      </c>
      <c r="P75" s="2472"/>
      <c r="Q75" s="2471">
        <v>1</v>
      </c>
      <c r="R75" s="2472"/>
      <c r="S75" s="2471">
        <v>1</v>
      </c>
      <c r="T75" s="2472"/>
      <c r="U75" s="2471">
        <v>1</v>
      </c>
      <c r="V75" s="2472"/>
      <c r="W75" s="2471">
        <v>1</v>
      </c>
      <c r="X75" s="2472"/>
      <c r="Y75" s="846">
        <f>SUM(M75:W75)</f>
        <v>6</v>
      </c>
      <c r="Z75" s="593">
        <v>0</v>
      </c>
      <c r="AA75" s="593"/>
      <c r="AB75" s="593"/>
      <c r="AC75" s="2078"/>
      <c r="AD75" s="2129">
        <v>1</v>
      </c>
      <c r="AE75" s="2106">
        <v>0.3333333333333333</v>
      </c>
      <c r="AF75" s="2099"/>
    </row>
    <row r="76" spans="1:32" s="121" customFormat="1" ht="51">
      <c r="A76" s="2403"/>
      <c r="B76" s="2404"/>
      <c r="C76" s="2405"/>
      <c r="D76" s="590" t="s">
        <v>698</v>
      </c>
      <c r="E76" s="375" t="s">
        <v>733</v>
      </c>
      <c r="F76" s="625">
        <v>6</v>
      </c>
      <c r="G76" s="378" t="s">
        <v>803</v>
      </c>
      <c r="H76" s="623" t="s">
        <v>797</v>
      </c>
      <c r="I76" s="624">
        <v>0.16</v>
      </c>
      <c r="J76" s="581" t="s">
        <v>802</v>
      </c>
      <c r="K76" s="582">
        <v>42750</v>
      </c>
      <c r="L76" s="591">
        <v>43099</v>
      </c>
      <c r="M76" s="626"/>
      <c r="N76" s="626">
        <v>1</v>
      </c>
      <c r="O76" s="626"/>
      <c r="P76" s="626">
        <v>1</v>
      </c>
      <c r="Q76" s="626"/>
      <c r="R76" s="626">
        <v>1</v>
      </c>
      <c r="S76" s="626"/>
      <c r="T76" s="626">
        <v>1</v>
      </c>
      <c r="U76" s="626"/>
      <c r="V76" s="626">
        <v>1</v>
      </c>
      <c r="W76" s="626"/>
      <c r="X76" s="626">
        <v>1</v>
      </c>
      <c r="Y76" s="846">
        <f>SUM(M76:X76)</f>
        <v>6</v>
      </c>
      <c r="Z76" s="593">
        <v>0</v>
      </c>
      <c r="AA76" s="593"/>
      <c r="AB76" s="593"/>
      <c r="AC76" s="2078"/>
      <c r="AD76" s="2129">
        <v>1</v>
      </c>
      <c r="AE76" s="2106">
        <v>1</v>
      </c>
      <c r="AF76" s="2099"/>
    </row>
    <row r="77" spans="1:32" s="121" customFormat="1" ht="76.5">
      <c r="A77" s="2403"/>
      <c r="B77" s="2404"/>
      <c r="C77" s="2405"/>
      <c r="D77" s="590" t="s">
        <v>176</v>
      </c>
      <c r="E77" s="375" t="s">
        <v>804</v>
      </c>
      <c r="F77" s="627">
        <v>1</v>
      </c>
      <c r="G77" s="378" t="s">
        <v>805</v>
      </c>
      <c r="H77" s="623" t="s">
        <v>797</v>
      </c>
      <c r="I77" s="624">
        <v>0.17</v>
      </c>
      <c r="J77" s="581" t="s">
        <v>806</v>
      </c>
      <c r="K77" s="582">
        <v>42750</v>
      </c>
      <c r="L77" s="591">
        <v>43099</v>
      </c>
      <c r="M77" s="1881">
        <v>1</v>
      </c>
      <c r="N77" s="1881">
        <v>1</v>
      </c>
      <c r="O77" s="1881">
        <v>1</v>
      </c>
      <c r="P77" s="1881">
        <v>1</v>
      </c>
      <c r="Q77" s="1881">
        <v>1</v>
      </c>
      <c r="R77" s="1881">
        <v>1</v>
      </c>
      <c r="S77" s="1881">
        <v>1</v>
      </c>
      <c r="T77" s="1881">
        <v>1</v>
      </c>
      <c r="U77" s="1881">
        <v>1</v>
      </c>
      <c r="V77" s="1881">
        <v>1</v>
      </c>
      <c r="W77" s="1881">
        <v>1</v>
      </c>
      <c r="X77" s="1881">
        <v>1</v>
      </c>
      <c r="Y77" s="1882">
        <v>1</v>
      </c>
      <c r="Z77" s="593">
        <v>0</v>
      </c>
      <c r="AA77" s="593"/>
      <c r="AB77" s="593"/>
      <c r="AC77" s="2078"/>
      <c r="AD77" s="2129" t="s">
        <v>95</v>
      </c>
      <c r="AE77" s="2106">
        <v>0</v>
      </c>
      <c r="AF77" s="2099"/>
    </row>
    <row r="78" spans="1:32" s="121" customFormat="1" ht="72.75" customHeight="1" thickBot="1">
      <c r="A78" s="2403"/>
      <c r="B78" s="2404"/>
      <c r="C78" s="2405"/>
      <c r="D78" s="1746" t="s">
        <v>1722</v>
      </c>
      <c r="E78" s="1749" t="s">
        <v>799</v>
      </c>
      <c r="F78" s="697">
        <v>6</v>
      </c>
      <c r="G78" s="1750" t="s">
        <v>1724</v>
      </c>
      <c r="H78" s="623" t="s">
        <v>797</v>
      </c>
      <c r="I78" s="700">
        <v>0.16666666666666666</v>
      </c>
      <c r="J78" s="1751" t="s">
        <v>313</v>
      </c>
      <c r="K78" s="1748">
        <v>42736</v>
      </c>
      <c r="L78" s="1748">
        <v>43100</v>
      </c>
      <c r="M78" s="1503"/>
      <c r="N78" s="1503"/>
      <c r="O78" s="1503">
        <v>2</v>
      </c>
      <c r="P78" s="1503"/>
      <c r="Q78" s="1503"/>
      <c r="R78" s="1503"/>
      <c r="S78" s="1503">
        <v>2</v>
      </c>
      <c r="T78" s="1503"/>
      <c r="U78" s="1503"/>
      <c r="V78" s="1503"/>
      <c r="W78" s="1503"/>
      <c r="X78" s="1503">
        <v>2</v>
      </c>
      <c r="Y78" s="703">
        <f>SUM(M78:X78)</f>
        <v>6</v>
      </c>
      <c r="Z78" s="593">
        <v>0</v>
      </c>
      <c r="AA78" s="593"/>
      <c r="AB78" s="593"/>
      <c r="AC78" s="2078"/>
      <c r="AD78" s="2129" t="s">
        <v>95</v>
      </c>
      <c r="AE78" s="2106">
        <v>0</v>
      </c>
      <c r="AF78" s="2099"/>
    </row>
    <row r="79" spans="1:32" s="117" customFormat="1" ht="24" customHeight="1" thickBot="1">
      <c r="A79" s="2391" t="s">
        <v>92</v>
      </c>
      <c r="B79" s="2392"/>
      <c r="C79" s="2392"/>
      <c r="D79" s="1010"/>
      <c r="E79" s="1010"/>
      <c r="F79" s="1010"/>
      <c r="G79" s="1010"/>
      <c r="H79" s="1035"/>
      <c r="I79" s="1011">
        <f>SUM(I73:I78)</f>
        <v>0.9966666666666667</v>
      </c>
      <c r="J79" s="1010"/>
      <c r="K79" s="576"/>
      <c r="L79" s="1036"/>
      <c r="M79" s="1037"/>
      <c r="N79" s="1037"/>
      <c r="O79" s="1037"/>
      <c r="P79" s="1037"/>
      <c r="Q79" s="1037"/>
      <c r="R79" s="1037"/>
      <c r="S79" s="1037"/>
      <c r="T79" s="1037"/>
      <c r="U79" s="1037"/>
      <c r="V79" s="1037"/>
      <c r="W79" s="1037"/>
      <c r="X79" s="1037"/>
      <c r="Y79" s="1037"/>
      <c r="Z79" s="1038">
        <f>SUM(Z73:Z78)</f>
        <v>0</v>
      </c>
      <c r="AA79" s="1039"/>
      <c r="AB79" s="1039"/>
      <c r="AC79" s="2091"/>
      <c r="AD79" s="2132">
        <f>AVERAGE(AD73:AD78)</f>
        <v>1</v>
      </c>
      <c r="AE79" s="2126"/>
      <c r="AF79" s="2097"/>
    </row>
    <row r="80" spans="1:32" s="117" customFormat="1" ht="23.25" customHeight="1" thickBot="1">
      <c r="A80" s="2396" t="s">
        <v>102</v>
      </c>
      <c r="B80" s="2397"/>
      <c r="C80" s="2397"/>
      <c r="D80" s="2396"/>
      <c r="E80" s="2397"/>
      <c r="F80" s="2397"/>
      <c r="G80" s="2398"/>
      <c r="H80" s="1015"/>
      <c r="I80" s="1016"/>
      <c r="J80" s="1015"/>
      <c r="K80" s="1015"/>
      <c r="L80" s="1015"/>
      <c r="M80" s="1649"/>
      <c r="N80" s="1649"/>
      <c r="O80" s="1649"/>
      <c r="P80" s="1649"/>
      <c r="Q80" s="1649"/>
      <c r="R80" s="1649"/>
      <c r="S80" s="1649"/>
      <c r="T80" s="1649"/>
      <c r="U80" s="1649"/>
      <c r="V80" s="1649"/>
      <c r="W80" s="1649"/>
      <c r="X80" s="1017"/>
      <c r="Y80" s="1017"/>
      <c r="Z80" s="118"/>
      <c r="AA80" s="1040">
        <f>+AA72+AA79</f>
        <v>0</v>
      </c>
      <c r="AB80" s="483"/>
      <c r="AC80" s="2092"/>
      <c r="AD80" s="2134">
        <f>AVERAGE(AD79,AD72)</f>
        <v>1</v>
      </c>
      <c r="AE80" s="2136"/>
      <c r="AF80" s="2097"/>
    </row>
    <row r="81" spans="1:32" s="116" customFormat="1" ht="24" customHeight="1" thickBot="1">
      <c r="A81" s="2346" t="s">
        <v>316</v>
      </c>
      <c r="B81" s="2347"/>
      <c r="C81" s="2347"/>
      <c r="D81" s="1041"/>
      <c r="E81" s="1041"/>
      <c r="F81" s="1042"/>
      <c r="G81" s="1041"/>
      <c r="H81" s="1041"/>
      <c r="I81" s="1043"/>
      <c r="J81" s="1041"/>
      <c r="K81" s="1044"/>
      <c r="L81" s="1044"/>
      <c r="M81" s="1041"/>
      <c r="N81" s="1041"/>
      <c r="O81" s="1041"/>
      <c r="P81" s="1041"/>
      <c r="Q81" s="1041"/>
      <c r="R81" s="1041"/>
      <c r="S81" s="1041"/>
      <c r="T81" s="1041"/>
      <c r="U81" s="1041"/>
      <c r="V81" s="1041"/>
      <c r="W81" s="1041"/>
      <c r="X81" s="1045"/>
      <c r="Y81" s="1046"/>
      <c r="Z81" s="1047">
        <f>SUM(Z80,Z66,Z37)</f>
        <v>890000000</v>
      </c>
      <c r="AA81" s="1047">
        <f>+AA66+AA37</f>
        <v>743012500</v>
      </c>
      <c r="AB81" s="1047">
        <f>+AB22+AB21</f>
        <v>0</v>
      </c>
      <c r="AC81" s="2093"/>
      <c r="AD81" s="2137">
        <f>AVERAGE(AD80,AD66,AD37)</f>
        <v>1</v>
      </c>
      <c r="AE81" s="2107">
        <f>AVERAGE(AE16:AE78)</f>
        <v>0.38474025974025977</v>
      </c>
      <c r="AF81" s="2101"/>
    </row>
    <row r="82" ht="15">
      <c r="AA82" s="629">
        <v>743012500</v>
      </c>
    </row>
  </sheetData>
  <sheetProtection/>
  <mergeCells count="209">
    <mergeCell ref="M60:N60"/>
    <mergeCell ref="O60:P60"/>
    <mergeCell ref="Q60:R60"/>
    <mergeCell ref="S60:T60"/>
    <mergeCell ref="U60:V60"/>
    <mergeCell ref="M62:N62"/>
    <mergeCell ref="U63:V63"/>
    <mergeCell ref="W63:X63"/>
    <mergeCell ref="M64:N64"/>
    <mergeCell ref="O64:P64"/>
    <mergeCell ref="S64:T64"/>
    <mergeCell ref="U64:V64"/>
    <mergeCell ref="W64:X64"/>
    <mergeCell ref="E11:AF11"/>
    <mergeCell ref="M75:N75"/>
    <mergeCell ref="O75:P75"/>
    <mergeCell ref="Q75:R75"/>
    <mergeCell ref="S75:T75"/>
    <mergeCell ref="U75:V75"/>
    <mergeCell ref="W75:X75"/>
    <mergeCell ref="M63:N63"/>
    <mergeCell ref="O63:P63"/>
    <mergeCell ref="S63:T63"/>
    <mergeCell ref="U56:V56"/>
    <mergeCell ref="M59:N59"/>
    <mergeCell ref="O59:P59"/>
    <mergeCell ref="Q59:R59"/>
    <mergeCell ref="S59:T59"/>
    <mergeCell ref="U59:V59"/>
    <mergeCell ref="W32:X32"/>
    <mergeCell ref="M52:N52"/>
    <mergeCell ref="O52:P52"/>
    <mergeCell ref="Q52:R52"/>
    <mergeCell ref="S52:T52"/>
    <mergeCell ref="U52:V52"/>
    <mergeCell ref="M29:N29"/>
    <mergeCell ref="Q29:R29"/>
    <mergeCell ref="U29:V29"/>
    <mergeCell ref="M32:N32"/>
    <mergeCell ref="O32:P32"/>
    <mergeCell ref="Q32:R32"/>
    <mergeCell ref="U32:V32"/>
    <mergeCell ref="M26:N26"/>
    <mergeCell ref="O26:P26"/>
    <mergeCell ref="Q26:R26"/>
    <mergeCell ref="U26:V26"/>
    <mergeCell ref="W26:X26"/>
    <mergeCell ref="M28:N28"/>
    <mergeCell ref="O28:P28"/>
    <mergeCell ref="Q28:R28"/>
    <mergeCell ref="S28:T28"/>
    <mergeCell ref="U28:V28"/>
    <mergeCell ref="U16:V16"/>
    <mergeCell ref="W16:X16"/>
    <mergeCell ref="M21:N21"/>
    <mergeCell ref="O21:P21"/>
    <mergeCell ref="Q21:R21"/>
    <mergeCell ref="S21:T21"/>
    <mergeCell ref="U21:V21"/>
    <mergeCell ref="W21:X21"/>
    <mergeCell ref="A1:C4"/>
    <mergeCell ref="A5:AC5"/>
    <mergeCell ref="A6:AC6"/>
    <mergeCell ref="AC1:AC4"/>
    <mergeCell ref="AB1:AB4"/>
    <mergeCell ref="D1:AA2"/>
    <mergeCell ref="D3:AA4"/>
    <mergeCell ref="S19:T19"/>
    <mergeCell ref="U19:V19"/>
    <mergeCell ref="M16:N16"/>
    <mergeCell ref="O16:P16"/>
    <mergeCell ref="Q16:R16"/>
    <mergeCell ref="A7:AC7"/>
    <mergeCell ref="A8:AC8"/>
    <mergeCell ref="A9:AC9"/>
    <mergeCell ref="A11:C11"/>
    <mergeCell ref="S16:T16"/>
    <mergeCell ref="S17:T17"/>
    <mergeCell ref="U17:V17"/>
    <mergeCell ref="W17:X17"/>
    <mergeCell ref="C18:C20"/>
    <mergeCell ref="M18:N18"/>
    <mergeCell ref="O18:P18"/>
    <mergeCell ref="Q18:R18"/>
    <mergeCell ref="S18:T18"/>
    <mergeCell ref="U18:V18"/>
    <mergeCell ref="W18:X18"/>
    <mergeCell ref="A13:C13"/>
    <mergeCell ref="A16:A22"/>
    <mergeCell ref="B16:B22"/>
    <mergeCell ref="M17:N17"/>
    <mergeCell ref="O17:P17"/>
    <mergeCell ref="Q17:R17"/>
    <mergeCell ref="M19:N19"/>
    <mergeCell ref="O19:P19"/>
    <mergeCell ref="Q19:R19"/>
    <mergeCell ref="E13:AF13"/>
    <mergeCell ref="W22:X22"/>
    <mergeCell ref="M24:N24"/>
    <mergeCell ref="O24:P24"/>
    <mergeCell ref="Q24:R24"/>
    <mergeCell ref="U24:V24"/>
    <mergeCell ref="W24:X24"/>
    <mergeCell ref="B24:B26"/>
    <mergeCell ref="M22:N22"/>
    <mergeCell ref="O22:P22"/>
    <mergeCell ref="Q22:R22"/>
    <mergeCell ref="S22:T22"/>
    <mergeCell ref="U22:V22"/>
    <mergeCell ref="M25:N25"/>
    <mergeCell ref="O25:P25"/>
    <mergeCell ref="S25:T25"/>
    <mergeCell ref="U25:V25"/>
    <mergeCell ref="C24:C25"/>
    <mergeCell ref="W19:X19"/>
    <mergeCell ref="M20:N20"/>
    <mergeCell ref="O20:P20"/>
    <mergeCell ref="Q20:R20"/>
    <mergeCell ref="S20:T20"/>
    <mergeCell ref="U20:V20"/>
    <mergeCell ref="W20:X20"/>
    <mergeCell ref="A23:C23"/>
    <mergeCell ref="A24:A26"/>
    <mergeCell ref="A31:C31"/>
    <mergeCell ref="D31:G31"/>
    <mergeCell ref="A32:A35"/>
    <mergeCell ref="B32:B35"/>
    <mergeCell ref="C32:C35"/>
    <mergeCell ref="A27:C27"/>
    <mergeCell ref="D27:G27"/>
    <mergeCell ref="A28:A30"/>
    <mergeCell ref="B28:B30"/>
    <mergeCell ref="C29:C30"/>
    <mergeCell ref="W46:X46"/>
    <mergeCell ref="M55:N55"/>
    <mergeCell ref="O55:P55"/>
    <mergeCell ref="Q55:R55"/>
    <mergeCell ref="W55:X55"/>
    <mergeCell ref="W56:X56"/>
    <mergeCell ref="M56:N56"/>
    <mergeCell ref="O56:P56"/>
    <mergeCell ref="Q56:R56"/>
    <mergeCell ref="S56:T56"/>
    <mergeCell ref="M51:N51"/>
    <mergeCell ref="O51:P51"/>
    <mergeCell ref="M46:N46"/>
    <mergeCell ref="Q46:R46"/>
    <mergeCell ref="S46:T46"/>
    <mergeCell ref="U46:V46"/>
    <mergeCell ref="A47:C47"/>
    <mergeCell ref="A48:A56"/>
    <mergeCell ref="B48:B56"/>
    <mergeCell ref="C48:C56"/>
    <mergeCell ref="A38:AC38"/>
    <mergeCell ref="A39:C39"/>
    <mergeCell ref="E39:AC39"/>
    <mergeCell ref="A42:A46"/>
    <mergeCell ref="B42:B46"/>
    <mergeCell ref="C43:C46"/>
    <mergeCell ref="M49:N49"/>
    <mergeCell ref="Q49:R49"/>
    <mergeCell ref="S49:T49"/>
    <mergeCell ref="U49:V49"/>
    <mergeCell ref="W49:X49"/>
    <mergeCell ref="M50:N50"/>
    <mergeCell ref="O50:P50"/>
    <mergeCell ref="Q50:R50"/>
    <mergeCell ref="U50:V50"/>
    <mergeCell ref="W50:X50"/>
    <mergeCell ref="B58:B60"/>
    <mergeCell ref="A36:C36"/>
    <mergeCell ref="D36:G36"/>
    <mergeCell ref="A37:C37"/>
    <mergeCell ref="D37:G37"/>
    <mergeCell ref="W48:X48"/>
    <mergeCell ref="U48:V48"/>
    <mergeCell ref="S48:T48"/>
    <mergeCell ref="M48:N48"/>
    <mergeCell ref="O48:P48"/>
    <mergeCell ref="A67:AC67"/>
    <mergeCell ref="A68:C68"/>
    <mergeCell ref="E68:AC68"/>
    <mergeCell ref="A62:A64"/>
    <mergeCell ref="B62:B64"/>
    <mergeCell ref="C62:C64"/>
    <mergeCell ref="O62:P62"/>
    <mergeCell ref="Q62:R62"/>
    <mergeCell ref="S62:T62"/>
    <mergeCell ref="U62:V62"/>
    <mergeCell ref="A81:C81"/>
    <mergeCell ref="A79:C79"/>
    <mergeCell ref="A80:C80"/>
    <mergeCell ref="D80:G80"/>
    <mergeCell ref="A69:AC69"/>
    <mergeCell ref="A72:C72"/>
    <mergeCell ref="A73:A78"/>
    <mergeCell ref="B73:B78"/>
    <mergeCell ref="C73:C74"/>
    <mergeCell ref="C75:C78"/>
    <mergeCell ref="A65:C65"/>
    <mergeCell ref="A66:C66"/>
    <mergeCell ref="Q51:R51"/>
    <mergeCell ref="S51:T51"/>
    <mergeCell ref="U51:V51"/>
    <mergeCell ref="W51:X51"/>
    <mergeCell ref="C58:C60"/>
    <mergeCell ref="A61:C61"/>
    <mergeCell ref="A57:C57"/>
    <mergeCell ref="A58:A60"/>
  </mergeCells>
  <printOptions/>
  <pageMargins left="0.7" right="0.7" top="0.75" bottom="0.75" header="0.3" footer="0.3"/>
  <pageSetup horizontalDpi="600" verticalDpi="600" orientation="landscape" scale="23" r:id="rId4"/>
  <rowBreaks count="2" manualBreakCount="2">
    <brk id="46" max="66" man="1"/>
    <brk id="66" max="66" man="1"/>
  </rowBreaks>
  <drawing r:id="rId3"/>
  <legacyDrawing r:id="rId2"/>
</worksheet>
</file>

<file path=xl/worksheets/sheet4.xml><?xml version="1.0" encoding="utf-8"?>
<worksheet xmlns="http://schemas.openxmlformats.org/spreadsheetml/2006/main" xmlns:r="http://schemas.openxmlformats.org/officeDocument/2006/relationships">
  <sheetPr>
    <tabColor theme="5" tint="-0.24997000396251678"/>
  </sheetPr>
  <dimension ref="A1:CT81"/>
  <sheetViews>
    <sheetView view="pageBreakPreview" zoomScale="60" zoomScaleNormal="40" zoomScalePageLayoutView="0" workbookViewId="0" topLeftCell="A1">
      <pane xSplit="9" ySplit="9" topLeftCell="M11" activePane="bottomRight" state="frozen"/>
      <selection pane="topLeft" activeCell="A1" sqref="A1"/>
      <selection pane="topRight" activeCell="J1" sqref="J1"/>
      <selection pane="bottomLeft" activeCell="A10" sqref="A10"/>
      <selection pane="bottomRight" activeCell="AJ80" sqref="AJ80"/>
    </sheetView>
  </sheetViews>
  <sheetFormatPr defaultColWidth="11.421875" defaultRowHeight="15"/>
  <cols>
    <col min="1" max="1" width="4.8515625" style="47" bestFit="1" customWidth="1"/>
    <col min="2" max="2" width="29.140625" style="54" bestFit="1" customWidth="1"/>
    <col min="3" max="3" width="52.00390625" style="47" bestFit="1" customWidth="1"/>
    <col min="4" max="4" width="59.57421875" style="47" hidden="1" customWidth="1"/>
    <col min="5" max="5" width="58.140625" style="47" hidden="1" customWidth="1"/>
    <col min="6" max="6" width="9.7109375" style="47" hidden="1" customWidth="1"/>
    <col min="7" max="7" width="40.140625" style="47" hidden="1" customWidth="1"/>
    <col min="8" max="8" width="9.57421875" style="47" hidden="1" customWidth="1"/>
    <col min="9" max="9" width="75.28125" style="47" bestFit="1" customWidth="1"/>
    <col min="10" max="10" width="17.00390625" style="47" customWidth="1"/>
    <col min="11" max="11" width="11.28125" style="47" customWidth="1"/>
    <col min="12" max="12" width="29.421875" style="47" customWidth="1"/>
    <col min="13" max="13" width="17.8515625" style="47" customWidth="1"/>
    <col min="14" max="14" width="11.7109375" style="47" customWidth="1"/>
    <col min="15" max="15" width="39.140625" style="47" customWidth="1"/>
    <col min="16" max="16" width="10.7109375" style="47" customWidth="1"/>
    <col min="17" max="17" width="11.28125" style="47" customWidth="1"/>
    <col min="18" max="29" width="5.8515625" style="47" customWidth="1"/>
    <col min="30" max="30" width="10.57421875" style="54" customWidth="1"/>
    <col min="31" max="31" width="32.140625" style="53" hidden="1" customWidth="1"/>
    <col min="32" max="32" width="24.28125" style="53" hidden="1" customWidth="1"/>
    <col min="33" max="33" width="20.8515625" style="53" customWidth="1"/>
    <col min="34" max="34" width="21.28125" style="47" customWidth="1"/>
    <col min="35" max="35" width="27.7109375" style="1564" customWidth="1"/>
    <col min="36" max="36" width="22.7109375" style="1564" customWidth="1"/>
    <col min="37" max="37" width="11.421875" style="47" customWidth="1"/>
    <col min="38" max="38" width="15.8515625" style="47" customWidth="1"/>
    <col min="39" max="16384" width="11.421875" style="47" customWidth="1"/>
  </cols>
  <sheetData>
    <row r="1" spans="1:45" ht="15" customHeight="1">
      <c r="A1" s="2476"/>
      <c r="B1" s="2477"/>
      <c r="C1" s="2478"/>
      <c r="D1" s="1050"/>
      <c r="E1" s="1050"/>
      <c r="F1" s="1050"/>
      <c r="G1" s="1051" t="s">
        <v>1555</v>
      </c>
      <c r="H1" s="1051"/>
      <c r="I1" s="2550" t="s">
        <v>1552</v>
      </c>
      <c r="J1" s="2550"/>
      <c r="K1" s="2550"/>
      <c r="L1" s="2550"/>
      <c r="M1" s="2550"/>
      <c r="N1" s="2550"/>
      <c r="O1" s="2550"/>
      <c r="P1" s="2550"/>
      <c r="Q1" s="2550"/>
      <c r="R1" s="2550"/>
      <c r="S1" s="2550"/>
      <c r="T1" s="2550"/>
      <c r="U1" s="2550"/>
      <c r="V1" s="2550"/>
      <c r="W1" s="2550"/>
      <c r="X1" s="2550"/>
      <c r="Y1" s="2550"/>
      <c r="Z1" s="2550"/>
      <c r="AA1" s="2550"/>
      <c r="AB1" s="2550"/>
      <c r="AC1" s="2550"/>
      <c r="AD1" s="2550"/>
      <c r="AE1" s="2550"/>
      <c r="AF1" s="2550"/>
      <c r="AG1" s="2466" t="s">
        <v>1562</v>
      </c>
      <c r="AH1" s="2320" t="s">
        <v>1563</v>
      </c>
      <c r="AI1" s="2315"/>
      <c r="AJ1" s="2063"/>
      <c r="AK1" s="878"/>
      <c r="AL1" s="878"/>
      <c r="AM1" s="878"/>
      <c r="AN1" s="878"/>
      <c r="AO1" s="878"/>
      <c r="AP1" s="878"/>
      <c r="AQ1" s="878"/>
      <c r="AR1" s="878"/>
      <c r="AS1" s="878"/>
    </row>
    <row r="2" spans="1:45" ht="20.25" customHeight="1" thickBot="1">
      <c r="A2" s="2479"/>
      <c r="B2" s="2480"/>
      <c r="C2" s="2481"/>
      <c r="D2" s="868"/>
      <c r="E2" s="868"/>
      <c r="F2" s="868"/>
      <c r="G2" s="879"/>
      <c r="H2" s="879"/>
      <c r="I2" s="2551"/>
      <c r="J2" s="2551"/>
      <c r="K2" s="2551"/>
      <c r="L2" s="2551"/>
      <c r="M2" s="2551"/>
      <c r="N2" s="2551"/>
      <c r="O2" s="2551"/>
      <c r="P2" s="2551"/>
      <c r="Q2" s="2551"/>
      <c r="R2" s="2551"/>
      <c r="S2" s="2551"/>
      <c r="T2" s="2551"/>
      <c r="U2" s="2551"/>
      <c r="V2" s="2551"/>
      <c r="W2" s="2551"/>
      <c r="X2" s="2551"/>
      <c r="Y2" s="2551"/>
      <c r="Z2" s="2551"/>
      <c r="AA2" s="2551"/>
      <c r="AB2" s="2551"/>
      <c r="AC2" s="2551"/>
      <c r="AD2" s="2551"/>
      <c r="AE2" s="2551"/>
      <c r="AF2" s="2551"/>
      <c r="AG2" s="2464"/>
      <c r="AH2" s="2317"/>
      <c r="AI2" s="2318"/>
      <c r="AJ2" s="2062"/>
      <c r="AK2" s="877"/>
      <c r="AL2" s="877"/>
      <c r="AM2" s="877"/>
      <c r="AN2" s="877"/>
      <c r="AO2" s="877"/>
      <c r="AP2" s="877"/>
      <c r="AQ2" s="877"/>
      <c r="AR2" s="877"/>
      <c r="AS2" s="877"/>
    </row>
    <row r="3" spans="1:45" ht="19.5" customHeight="1">
      <c r="A3" s="2479"/>
      <c r="B3" s="2480"/>
      <c r="C3" s="2481"/>
      <c r="D3" s="868"/>
      <c r="E3" s="868"/>
      <c r="F3" s="868"/>
      <c r="G3" s="1051" t="s">
        <v>1554</v>
      </c>
      <c r="H3" s="1051"/>
      <c r="I3" s="2550" t="s">
        <v>3</v>
      </c>
      <c r="J3" s="2550"/>
      <c r="K3" s="2550"/>
      <c r="L3" s="2550"/>
      <c r="M3" s="2550"/>
      <c r="N3" s="2550"/>
      <c r="O3" s="2550"/>
      <c r="P3" s="2550"/>
      <c r="Q3" s="2550"/>
      <c r="R3" s="2550"/>
      <c r="S3" s="2550"/>
      <c r="T3" s="2550"/>
      <c r="U3" s="2550"/>
      <c r="V3" s="2550"/>
      <c r="W3" s="2550"/>
      <c r="X3" s="2550"/>
      <c r="Y3" s="2550"/>
      <c r="Z3" s="2550"/>
      <c r="AA3" s="2550"/>
      <c r="AB3" s="2550"/>
      <c r="AC3" s="2550"/>
      <c r="AD3" s="2550"/>
      <c r="AE3" s="2550"/>
      <c r="AF3" s="2550"/>
      <c r="AG3" s="2464"/>
      <c r="AH3" s="2317"/>
      <c r="AI3" s="2318"/>
      <c r="AJ3" s="2062"/>
      <c r="AK3" s="877"/>
      <c r="AL3" s="877"/>
      <c r="AM3" s="877"/>
      <c r="AN3" s="877"/>
      <c r="AO3" s="877"/>
      <c r="AP3" s="877"/>
      <c r="AQ3" s="877"/>
      <c r="AR3" s="877"/>
      <c r="AS3" s="877"/>
    </row>
    <row r="4" spans="1:45" ht="21.75" customHeight="1" thickBot="1">
      <c r="A4" s="2479"/>
      <c r="B4" s="2480"/>
      <c r="C4" s="2481"/>
      <c r="D4" s="1776"/>
      <c r="E4" s="1776"/>
      <c r="F4" s="1776"/>
      <c r="G4" s="1808"/>
      <c r="H4" s="1808"/>
      <c r="I4" s="2552"/>
      <c r="J4" s="2552"/>
      <c r="K4" s="2552"/>
      <c r="L4" s="2552"/>
      <c r="M4" s="2552"/>
      <c r="N4" s="2552"/>
      <c r="O4" s="2552"/>
      <c r="P4" s="2552"/>
      <c r="Q4" s="2552"/>
      <c r="R4" s="2552"/>
      <c r="S4" s="2552"/>
      <c r="T4" s="2552"/>
      <c r="U4" s="2552"/>
      <c r="V4" s="2552"/>
      <c r="W4" s="2552"/>
      <c r="X4" s="2552"/>
      <c r="Y4" s="2552"/>
      <c r="Z4" s="2552"/>
      <c r="AA4" s="2552"/>
      <c r="AB4" s="2552"/>
      <c r="AC4" s="2552"/>
      <c r="AD4" s="2552"/>
      <c r="AE4" s="2552"/>
      <c r="AF4" s="2552"/>
      <c r="AG4" s="2464"/>
      <c r="AH4" s="2317"/>
      <c r="AI4" s="2318"/>
      <c r="AJ4" s="2062"/>
      <c r="AK4" s="877"/>
      <c r="AL4" s="877"/>
      <c r="AM4" s="877"/>
      <c r="AN4" s="877"/>
      <c r="AO4" s="877"/>
      <c r="AP4" s="877"/>
      <c r="AQ4" s="877"/>
      <c r="AR4" s="877"/>
      <c r="AS4" s="877"/>
    </row>
    <row r="5" spans="1:36" ht="20.25" customHeight="1" thickBot="1">
      <c r="A5" s="2539" t="s">
        <v>4</v>
      </c>
      <c r="B5" s="2540"/>
      <c r="C5" s="2540"/>
      <c r="D5" s="2540"/>
      <c r="E5" s="2540"/>
      <c r="F5" s="2540"/>
      <c r="G5" s="2540"/>
      <c r="H5" s="2540"/>
      <c r="I5" s="2540"/>
      <c r="J5" s="2540"/>
      <c r="K5" s="2540"/>
      <c r="L5" s="2540"/>
      <c r="M5" s="2540"/>
      <c r="N5" s="2540"/>
      <c r="O5" s="2540"/>
      <c r="P5" s="2540"/>
      <c r="Q5" s="2540"/>
      <c r="R5" s="2540"/>
      <c r="S5" s="2540"/>
      <c r="T5" s="2540"/>
      <c r="U5" s="2540"/>
      <c r="V5" s="2540"/>
      <c r="W5" s="2540"/>
      <c r="X5" s="2540"/>
      <c r="Y5" s="2540"/>
      <c r="Z5" s="2540"/>
      <c r="AA5" s="2540"/>
      <c r="AB5" s="2540"/>
      <c r="AC5" s="2540"/>
      <c r="AD5" s="2540"/>
      <c r="AE5" s="2540"/>
      <c r="AF5" s="2540"/>
      <c r="AG5" s="2540"/>
      <c r="AH5" s="2540"/>
      <c r="AI5" s="2541"/>
      <c r="AJ5" s="2066"/>
    </row>
    <row r="6" spans="1:36" ht="15.75" customHeight="1" thickBot="1">
      <c r="A6" s="2548" t="s">
        <v>6</v>
      </c>
      <c r="B6" s="2549"/>
      <c r="C6" s="2549"/>
      <c r="D6" s="2549"/>
      <c r="E6" s="2549"/>
      <c r="F6" s="2549"/>
      <c r="G6" s="2549"/>
      <c r="H6" s="2549"/>
      <c r="I6" s="2549"/>
      <c r="J6" s="2549"/>
      <c r="K6" s="2549"/>
      <c r="L6" s="2549"/>
      <c r="M6" s="2549"/>
      <c r="N6" s="2549"/>
      <c r="O6" s="2549"/>
      <c r="P6" s="2549"/>
      <c r="Q6" s="2549"/>
      <c r="R6" s="2549"/>
      <c r="S6" s="2549"/>
      <c r="T6" s="2549"/>
      <c r="U6" s="2549"/>
      <c r="V6" s="2549"/>
      <c r="W6" s="2549"/>
      <c r="X6" s="2549"/>
      <c r="Y6" s="2549"/>
      <c r="Z6" s="2549"/>
      <c r="AA6" s="2549"/>
      <c r="AB6" s="2549"/>
      <c r="AC6" s="2549"/>
      <c r="AD6" s="2549"/>
      <c r="AE6" s="2549"/>
      <c r="AF6" s="2549"/>
      <c r="AG6" s="2549"/>
      <c r="AH6" s="2549"/>
      <c r="AI6" s="2549"/>
      <c r="AJ6" s="2065"/>
    </row>
    <row r="7" spans="1:36" ht="15.75" customHeight="1" thickBot="1">
      <c r="A7" s="2545"/>
      <c r="B7" s="2546"/>
      <c r="C7" s="2546"/>
      <c r="D7" s="2546"/>
      <c r="E7" s="2546"/>
      <c r="F7" s="2546"/>
      <c r="G7" s="2546"/>
      <c r="H7" s="2546"/>
      <c r="I7" s="2546"/>
      <c r="J7" s="2546"/>
      <c r="K7" s="2546"/>
      <c r="L7" s="2546"/>
      <c r="M7" s="2546"/>
      <c r="N7" s="2546"/>
      <c r="O7" s="2546"/>
      <c r="P7" s="2546"/>
      <c r="Q7" s="2546"/>
      <c r="R7" s="2546"/>
      <c r="S7" s="2546"/>
      <c r="T7" s="2546"/>
      <c r="U7" s="2546"/>
      <c r="V7" s="2546"/>
      <c r="W7" s="2546"/>
      <c r="X7" s="2546"/>
      <c r="Y7" s="2546"/>
      <c r="Z7" s="2546"/>
      <c r="AA7" s="2546"/>
      <c r="AB7" s="2546"/>
      <c r="AC7" s="2546"/>
      <c r="AD7" s="2546"/>
      <c r="AE7" s="2546"/>
      <c r="AF7" s="2546"/>
      <c r="AG7" s="2546"/>
      <c r="AH7" s="2546"/>
      <c r="AI7" s="2547"/>
      <c r="AJ7" s="2065"/>
    </row>
    <row r="8" spans="1:36" ht="15.75" customHeight="1" thickBot="1">
      <c r="A8" s="2545" t="s">
        <v>7</v>
      </c>
      <c r="B8" s="2546"/>
      <c r="C8" s="2546"/>
      <c r="D8" s="2546"/>
      <c r="E8" s="2546"/>
      <c r="F8" s="2546"/>
      <c r="G8" s="2546"/>
      <c r="H8" s="2546"/>
      <c r="I8" s="2546"/>
      <c r="J8" s="2546"/>
      <c r="K8" s="2546"/>
      <c r="L8" s="2546"/>
      <c r="M8" s="2546"/>
      <c r="N8" s="2546"/>
      <c r="O8" s="2546"/>
      <c r="P8" s="2546"/>
      <c r="Q8" s="2546"/>
      <c r="R8" s="2546"/>
      <c r="S8" s="2546"/>
      <c r="T8" s="2546"/>
      <c r="U8" s="2546"/>
      <c r="V8" s="2546"/>
      <c r="W8" s="2546"/>
      <c r="X8" s="2546"/>
      <c r="Y8" s="2546"/>
      <c r="Z8" s="2546"/>
      <c r="AA8" s="2546"/>
      <c r="AB8" s="2546"/>
      <c r="AC8" s="2546"/>
      <c r="AD8" s="2546"/>
      <c r="AE8" s="2546"/>
      <c r="AF8" s="2546"/>
      <c r="AG8" s="2546"/>
      <c r="AH8" s="2546"/>
      <c r="AI8" s="2547"/>
      <c r="AJ8" s="2065"/>
    </row>
    <row r="9" spans="1:36" ht="15.75" customHeight="1" thickBot="1">
      <c r="A9" s="2545" t="s">
        <v>1564</v>
      </c>
      <c r="B9" s="2546"/>
      <c r="C9" s="2546"/>
      <c r="D9" s="2546"/>
      <c r="E9" s="2546"/>
      <c r="F9" s="2546"/>
      <c r="G9" s="2546"/>
      <c r="H9" s="2546"/>
      <c r="I9" s="2546"/>
      <c r="J9" s="2546"/>
      <c r="K9" s="2546"/>
      <c r="L9" s="2546"/>
      <c r="M9" s="2546"/>
      <c r="N9" s="2546"/>
      <c r="O9" s="2546"/>
      <c r="P9" s="2546"/>
      <c r="Q9" s="2546"/>
      <c r="R9" s="2546"/>
      <c r="S9" s="2546"/>
      <c r="T9" s="2546"/>
      <c r="U9" s="2546"/>
      <c r="V9" s="2546"/>
      <c r="W9" s="2546"/>
      <c r="X9" s="2546"/>
      <c r="Y9" s="2546"/>
      <c r="Z9" s="2546"/>
      <c r="AA9" s="2546"/>
      <c r="AB9" s="2546"/>
      <c r="AC9" s="2546"/>
      <c r="AD9" s="2546"/>
      <c r="AE9" s="2546"/>
      <c r="AF9" s="2546"/>
      <c r="AG9" s="2546"/>
      <c r="AH9" s="2546"/>
      <c r="AI9" s="2547"/>
      <c r="AJ9" s="2065"/>
    </row>
    <row r="10" spans="1:34" ht="9" customHeight="1" thickBot="1">
      <c r="A10" s="1052"/>
      <c r="B10" s="64"/>
      <c r="C10" s="58"/>
      <c r="D10" s="58"/>
      <c r="E10" s="58"/>
      <c r="F10" s="58"/>
      <c r="G10" s="58"/>
      <c r="H10" s="58"/>
      <c r="I10" s="58"/>
      <c r="J10" s="58"/>
      <c r="K10" s="63"/>
      <c r="L10" s="58"/>
      <c r="M10" s="58"/>
      <c r="N10" s="62"/>
      <c r="O10" s="58"/>
      <c r="P10" s="61"/>
      <c r="Q10" s="61"/>
      <c r="R10" s="58"/>
      <c r="S10" s="58"/>
      <c r="T10" s="58"/>
      <c r="U10" s="58"/>
      <c r="V10" s="58"/>
      <c r="W10" s="58"/>
      <c r="X10" s="58"/>
      <c r="Y10" s="58"/>
      <c r="Z10" s="58"/>
      <c r="AA10" s="58"/>
      <c r="AB10" s="58"/>
      <c r="AC10" s="58"/>
      <c r="AD10" s="64"/>
      <c r="AE10" s="60"/>
      <c r="AF10" s="60"/>
      <c r="AG10" s="60"/>
      <c r="AH10" s="1053"/>
    </row>
    <row r="11" spans="1:36" s="836" customFormat="1" ht="27.75" customHeight="1" thickBot="1">
      <c r="A11" s="2553" t="s">
        <v>8</v>
      </c>
      <c r="B11" s="2553"/>
      <c r="C11" s="2553"/>
      <c r="D11" s="2553"/>
      <c r="E11" s="2553"/>
      <c r="F11" s="2553"/>
      <c r="G11" s="1054"/>
      <c r="H11" s="1054"/>
      <c r="I11" s="1054"/>
      <c r="J11" s="2542" t="s">
        <v>1008</v>
      </c>
      <c r="K11" s="2543"/>
      <c r="L11" s="2543"/>
      <c r="M11" s="2543"/>
      <c r="N11" s="2543"/>
      <c r="O11" s="2543"/>
      <c r="P11" s="2543"/>
      <c r="Q11" s="2543"/>
      <c r="R11" s="2543"/>
      <c r="S11" s="2543"/>
      <c r="T11" s="2543"/>
      <c r="U11" s="2543"/>
      <c r="V11" s="2543"/>
      <c r="W11" s="2543"/>
      <c r="X11" s="2543"/>
      <c r="Y11" s="2543"/>
      <c r="Z11" s="2543"/>
      <c r="AA11" s="2543"/>
      <c r="AB11" s="2543"/>
      <c r="AC11" s="2543"/>
      <c r="AD11" s="2543"/>
      <c r="AE11" s="2543"/>
      <c r="AF11" s="2543"/>
      <c r="AG11" s="2543"/>
      <c r="AH11" s="2543"/>
      <c r="AI11" s="2544"/>
      <c r="AJ11" s="2138"/>
    </row>
    <row r="12" spans="1:36" s="58" customFormat="1" ht="9.75" customHeight="1" thickBot="1">
      <c r="A12" s="1052"/>
      <c r="B12" s="64"/>
      <c r="K12" s="63"/>
      <c r="N12" s="62"/>
      <c r="P12" s="61"/>
      <c r="Q12" s="61"/>
      <c r="AD12" s="64"/>
      <c r="AE12" s="60"/>
      <c r="AF12" s="60"/>
      <c r="AG12" s="60"/>
      <c r="AH12" s="1053"/>
      <c r="AI12" s="45"/>
      <c r="AJ12" s="45"/>
    </row>
    <row r="13" spans="1:36" s="46" customFormat="1" ht="21" customHeight="1" thickBot="1">
      <c r="A13" s="2498" t="s">
        <v>10</v>
      </c>
      <c r="B13" s="2498"/>
      <c r="C13" s="2498"/>
      <c r="D13" s="2498"/>
      <c r="E13" s="2498"/>
      <c r="F13" s="2498"/>
      <c r="G13" s="1055"/>
      <c r="H13" s="1055"/>
      <c r="I13" s="1055"/>
      <c r="J13" s="2507" t="s">
        <v>11</v>
      </c>
      <c r="K13" s="2508"/>
      <c r="L13" s="2508"/>
      <c r="M13" s="2508"/>
      <c r="N13" s="2508"/>
      <c r="O13" s="2508"/>
      <c r="P13" s="2508"/>
      <c r="Q13" s="2508"/>
      <c r="R13" s="2508"/>
      <c r="S13" s="2508"/>
      <c r="T13" s="2508"/>
      <c r="U13" s="2508"/>
      <c r="V13" s="2508"/>
      <c r="W13" s="2508"/>
      <c r="X13" s="2508"/>
      <c r="Y13" s="2508"/>
      <c r="Z13" s="2508"/>
      <c r="AA13" s="2508"/>
      <c r="AB13" s="2508"/>
      <c r="AC13" s="2508"/>
      <c r="AD13" s="2508"/>
      <c r="AE13" s="2508"/>
      <c r="AF13" s="2508"/>
      <c r="AG13" s="2508"/>
      <c r="AH13" s="2508"/>
      <c r="AI13" s="2509"/>
      <c r="AJ13" s="2064"/>
    </row>
    <row r="14" spans="1:36" s="58" customFormat="1" ht="9.75" customHeight="1" thickBot="1">
      <c r="A14" s="2504"/>
      <c r="B14" s="2505"/>
      <c r="C14" s="2505"/>
      <c r="D14" s="2505"/>
      <c r="E14" s="2505"/>
      <c r="F14" s="2505"/>
      <c r="G14" s="2505"/>
      <c r="H14" s="2505"/>
      <c r="I14" s="2505"/>
      <c r="J14" s="2505"/>
      <c r="K14" s="2505"/>
      <c r="L14" s="2505"/>
      <c r="M14" s="2505"/>
      <c r="N14" s="2505"/>
      <c r="O14" s="2505"/>
      <c r="P14" s="2505"/>
      <c r="Q14" s="2505"/>
      <c r="R14" s="2505"/>
      <c r="S14" s="2505"/>
      <c r="T14" s="2505"/>
      <c r="U14" s="2505"/>
      <c r="V14" s="2505"/>
      <c r="W14" s="2505"/>
      <c r="X14" s="2505"/>
      <c r="Y14" s="2505"/>
      <c r="Z14" s="2505"/>
      <c r="AA14" s="2505"/>
      <c r="AB14" s="2505"/>
      <c r="AC14" s="2505"/>
      <c r="AD14" s="2505"/>
      <c r="AE14" s="2505"/>
      <c r="AF14" s="2505"/>
      <c r="AG14" s="2505"/>
      <c r="AH14" s="2506"/>
      <c r="AI14" s="45"/>
      <c r="AJ14" s="45"/>
    </row>
    <row r="15" spans="1:36" s="57" customFormat="1" ht="63" customHeight="1" thickBot="1">
      <c r="A15" s="1056" t="s">
        <v>12</v>
      </c>
      <c r="B15" s="1057" t="s">
        <v>888</v>
      </c>
      <c r="C15" s="1056" t="s">
        <v>887</v>
      </c>
      <c r="D15" s="1058" t="s">
        <v>705</v>
      </c>
      <c r="E15" s="1058" t="s">
        <v>886</v>
      </c>
      <c r="F15" s="1058" t="s">
        <v>885</v>
      </c>
      <c r="G15" s="1058" t="s">
        <v>885</v>
      </c>
      <c r="H15" s="1057"/>
      <c r="I15" s="1059" t="s">
        <v>15</v>
      </c>
      <c r="J15" s="1060" t="s">
        <v>16</v>
      </c>
      <c r="K15" s="1061" t="s">
        <v>17</v>
      </c>
      <c r="L15" s="1062" t="s">
        <v>18</v>
      </c>
      <c r="M15" s="1062" t="s">
        <v>19</v>
      </c>
      <c r="N15" s="1062" t="s">
        <v>20</v>
      </c>
      <c r="O15" s="1062" t="s">
        <v>105</v>
      </c>
      <c r="P15" s="1062" t="s">
        <v>22</v>
      </c>
      <c r="Q15" s="1062" t="s">
        <v>23</v>
      </c>
      <c r="R15" s="1063" t="s">
        <v>24</v>
      </c>
      <c r="S15" s="1063" t="s">
        <v>25</v>
      </c>
      <c r="T15" s="1063" t="s">
        <v>26</v>
      </c>
      <c r="U15" s="1063" t="s">
        <v>27</v>
      </c>
      <c r="V15" s="1063" t="s">
        <v>28</v>
      </c>
      <c r="W15" s="1063" t="s">
        <v>29</v>
      </c>
      <c r="X15" s="1063" t="s">
        <v>30</v>
      </c>
      <c r="Y15" s="1063" t="s">
        <v>31</v>
      </c>
      <c r="Z15" s="1063" t="s">
        <v>32</v>
      </c>
      <c r="AA15" s="1063" t="s">
        <v>33</v>
      </c>
      <c r="AB15" s="1063" t="s">
        <v>34</v>
      </c>
      <c r="AC15" s="1063" t="s">
        <v>35</v>
      </c>
      <c r="AD15" s="1062" t="s">
        <v>36</v>
      </c>
      <c r="AE15" s="1064" t="s">
        <v>37</v>
      </c>
      <c r="AF15" s="1006" t="s">
        <v>319</v>
      </c>
      <c r="AG15" s="1006" t="s">
        <v>1413</v>
      </c>
      <c r="AH15" s="1062" t="s">
        <v>106</v>
      </c>
      <c r="AI15" s="1563" t="s">
        <v>1788</v>
      </c>
      <c r="AJ15" s="2165" t="s">
        <v>1789</v>
      </c>
    </row>
    <row r="16" spans="1:36" s="48" customFormat="1" ht="113.25" customHeight="1" thickBot="1">
      <c r="A16" s="2524">
        <v>1</v>
      </c>
      <c r="B16" s="2473" t="s">
        <v>703</v>
      </c>
      <c r="C16" s="2482" t="s">
        <v>1007</v>
      </c>
      <c r="D16" s="2522"/>
      <c r="E16" s="1065"/>
      <c r="F16" s="1066"/>
      <c r="G16" s="1067"/>
      <c r="H16" s="1068" t="s">
        <v>1537</v>
      </c>
      <c r="I16" s="225" t="s">
        <v>1440</v>
      </c>
      <c r="J16" s="597" t="s">
        <v>1006</v>
      </c>
      <c r="K16" s="597">
        <v>6</v>
      </c>
      <c r="L16" s="597" t="s">
        <v>1005</v>
      </c>
      <c r="M16" s="597" t="s">
        <v>914</v>
      </c>
      <c r="N16" s="638">
        <v>0.25</v>
      </c>
      <c r="O16" s="597" t="s">
        <v>1004</v>
      </c>
      <c r="P16" s="639">
        <v>42736</v>
      </c>
      <c r="Q16" s="639">
        <v>43100</v>
      </c>
      <c r="R16" s="640"/>
      <c r="S16" s="640">
        <v>1</v>
      </c>
      <c r="T16" s="640"/>
      <c r="U16" s="640">
        <v>1</v>
      </c>
      <c r="V16" s="640"/>
      <c r="W16" s="640">
        <v>1</v>
      </c>
      <c r="X16" s="640"/>
      <c r="Y16" s="640">
        <v>1</v>
      </c>
      <c r="Z16" s="640"/>
      <c r="AA16" s="640">
        <v>1</v>
      </c>
      <c r="AB16" s="640"/>
      <c r="AC16" s="640">
        <v>1</v>
      </c>
      <c r="AD16" s="849">
        <f>SUM(R16:AC16)</f>
        <v>6</v>
      </c>
      <c r="AE16" s="1774">
        <v>0</v>
      </c>
      <c r="AF16" s="1774">
        <v>0</v>
      </c>
      <c r="AG16" s="1774"/>
      <c r="AH16" s="1069"/>
      <c r="AI16" s="2139">
        <v>1</v>
      </c>
      <c r="AJ16" s="2152">
        <v>0.6666666666666666</v>
      </c>
    </row>
    <row r="17" spans="1:36" s="48" customFormat="1" ht="113.25" customHeight="1" thickBot="1">
      <c r="A17" s="2525"/>
      <c r="B17" s="2474"/>
      <c r="C17" s="2483"/>
      <c r="D17" s="2523"/>
      <c r="E17" s="1065"/>
      <c r="F17" s="1066"/>
      <c r="G17" s="1067"/>
      <c r="H17" s="1068" t="s">
        <v>1538</v>
      </c>
      <c r="I17" s="225" t="s">
        <v>1477</v>
      </c>
      <c r="J17" s="597" t="s">
        <v>1006</v>
      </c>
      <c r="K17" s="204">
        <v>1</v>
      </c>
      <c r="L17" s="597" t="s">
        <v>1005</v>
      </c>
      <c r="M17" s="597" t="s">
        <v>1473</v>
      </c>
      <c r="N17" s="638">
        <v>0.25</v>
      </c>
      <c r="O17" s="597" t="s">
        <v>1482</v>
      </c>
      <c r="P17" s="639">
        <v>42736</v>
      </c>
      <c r="Q17" s="639">
        <v>43100</v>
      </c>
      <c r="R17" s="642">
        <v>1</v>
      </c>
      <c r="S17" s="642">
        <v>1</v>
      </c>
      <c r="T17" s="642">
        <v>1</v>
      </c>
      <c r="U17" s="642">
        <v>1</v>
      </c>
      <c r="V17" s="642">
        <v>1</v>
      </c>
      <c r="W17" s="642">
        <v>1</v>
      </c>
      <c r="X17" s="642">
        <v>1</v>
      </c>
      <c r="Y17" s="642">
        <v>1</v>
      </c>
      <c r="Z17" s="642">
        <v>1</v>
      </c>
      <c r="AA17" s="642">
        <v>1</v>
      </c>
      <c r="AB17" s="642">
        <v>1</v>
      </c>
      <c r="AC17" s="642">
        <v>1</v>
      </c>
      <c r="AD17" s="1809">
        <v>1</v>
      </c>
      <c r="AE17" s="1774"/>
      <c r="AF17" s="1774"/>
      <c r="AG17" s="1774"/>
      <c r="AH17" s="1069"/>
      <c r="AI17" s="2139">
        <v>1</v>
      </c>
      <c r="AJ17" s="2153">
        <v>0.3333333333333333</v>
      </c>
    </row>
    <row r="18" spans="1:36" s="48" customFormat="1" ht="66.75" customHeight="1">
      <c r="A18" s="2525"/>
      <c r="B18" s="2474"/>
      <c r="C18" s="2482" t="s">
        <v>53</v>
      </c>
      <c r="D18" s="2523"/>
      <c r="E18" s="1119" t="s">
        <v>1003</v>
      </c>
      <c r="F18" s="1067">
        <v>1</v>
      </c>
      <c r="G18" s="1119"/>
      <c r="H18" s="1120" t="s">
        <v>1539</v>
      </c>
      <c r="I18" s="225" t="s">
        <v>1478</v>
      </c>
      <c r="J18" s="597" t="s">
        <v>1000</v>
      </c>
      <c r="K18" s="597">
        <v>2</v>
      </c>
      <c r="L18" s="597" t="s">
        <v>1480</v>
      </c>
      <c r="M18" s="597" t="s">
        <v>1002</v>
      </c>
      <c r="N18" s="638">
        <v>0.25</v>
      </c>
      <c r="O18" s="597" t="s">
        <v>923</v>
      </c>
      <c r="P18" s="205">
        <v>42767</v>
      </c>
      <c r="Q18" s="205">
        <v>42735</v>
      </c>
      <c r="R18" s="1640"/>
      <c r="S18" s="643"/>
      <c r="T18" s="644"/>
      <c r="U18" s="640"/>
      <c r="V18" s="640"/>
      <c r="W18" s="640">
        <v>1</v>
      </c>
      <c r="X18" s="640"/>
      <c r="Y18" s="640"/>
      <c r="Z18" s="640"/>
      <c r="AA18" s="640"/>
      <c r="AB18" s="640"/>
      <c r="AC18" s="640">
        <v>1</v>
      </c>
      <c r="AD18" s="1810">
        <f>SUM(R18:AC18)</f>
        <v>2</v>
      </c>
      <c r="AE18" s="1774">
        <v>0</v>
      </c>
      <c r="AF18" s="1774">
        <v>0</v>
      </c>
      <c r="AG18" s="1774"/>
      <c r="AH18" s="633"/>
      <c r="AI18" s="2140" t="s">
        <v>95</v>
      </c>
      <c r="AJ18" s="2154">
        <v>0</v>
      </c>
    </row>
    <row r="19" spans="1:38" s="48" customFormat="1" ht="54" customHeight="1" thickBot="1">
      <c r="A19" s="2526"/>
      <c r="B19" s="2475"/>
      <c r="C19" s="2483"/>
      <c r="D19" s="1811"/>
      <c r="E19" s="1812"/>
      <c r="F19" s="1812"/>
      <c r="G19" s="1811"/>
      <c r="H19" s="1811" t="s">
        <v>1540</v>
      </c>
      <c r="I19" s="225" t="s">
        <v>1479</v>
      </c>
      <c r="J19" s="597" t="s">
        <v>85</v>
      </c>
      <c r="K19" s="597">
        <v>1</v>
      </c>
      <c r="L19" s="597" t="s">
        <v>1481</v>
      </c>
      <c r="M19" s="597" t="s">
        <v>924</v>
      </c>
      <c r="N19" s="638">
        <v>0.25</v>
      </c>
      <c r="O19" s="597" t="s">
        <v>1415</v>
      </c>
      <c r="P19" s="205">
        <v>42736</v>
      </c>
      <c r="Q19" s="205">
        <v>43100</v>
      </c>
      <c r="R19" s="1640"/>
      <c r="S19" s="643"/>
      <c r="T19" s="643"/>
      <c r="U19" s="640"/>
      <c r="V19" s="640"/>
      <c r="W19" s="640"/>
      <c r="X19" s="640"/>
      <c r="Y19" s="640"/>
      <c r="Z19" s="640"/>
      <c r="AA19" s="640"/>
      <c r="AB19" s="640">
        <v>1</v>
      </c>
      <c r="AC19" s="640"/>
      <c r="AD19" s="1810">
        <f>SUM(R19:AC19)</f>
        <v>1</v>
      </c>
      <c r="AE19" s="1774">
        <v>0</v>
      </c>
      <c r="AF19" s="1774">
        <v>0</v>
      </c>
      <c r="AG19" s="1774"/>
      <c r="AH19" s="1069"/>
      <c r="AI19" s="2140" t="s">
        <v>95</v>
      </c>
      <c r="AJ19" s="2154">
        <v>0</v>
      </c>
      <c r="AK19" s="1670"/>
      <c r="AL19" s="1657"/>
    </row>
    <row r="20" spans="1:36" s="48" customFormat="1" ht="19.5" customHeight="1" thickBot="1">
      <c r="A20" s="2401" t="s">
        <v>92</v>
      </c>
      <c r="B20" s="2402"/>
      <c r="C20" s="2402"/>
      <c r="D20" s="2402"/>
      <c r="E20" s="2402"/>
      <c r="F20" s="2402"/>
      <c r="G20" s="1073"/>
      <c r="H20" s="1073"/>
      <c r="I20" s="646"/>
      <c r="J20" s="646"/>
      <c r="K20" s="646"/>
      <c r="L20" s="646"/>
      <c r="M20" s="646"/>
      <c r="N20" s="647">
        <f>SUM(N16:N19)</f>
        <v>1</v>
      </c>
      <c r="O20" s="646"/>
      <c r="P20" s="646"/>
      <c r="Q20" s="646"/>
      <c r="R20" s="646"/>
      <c r="S20" s="646"/>
      <c r="T20" s="646"/>
      <c r="U20" s="646"/>
      <c r="V20" s="646"/>
      <c r="W20" s="646"/>
      <c r="X20" s="646"/>
      <c r="Y20" s="646"/>
      <c r="Z20" s="646"/>
      <c r="AA20" s="646"/>
      <c r="AB20" s="646"/>
      <c r="AC20" s="646"/>
      <c r="AD20" s="646"/>
      <c r="AE20" s="648">
        <f>SUM(AE16:AE18)</f>
        <v>0</v>
      </c>
      <c r="AF20" s="648"/>
      <c r="AG20" s="648"/>
      <c r="AH20" s="1074"/>
      <c r="AI20" s="2142">
        <f>AVERAGE(AI16:AI19)</f>
        <v>1</v>
      </c>
      <c r="AJ20" s="2155"/>
    </row>
    <row r="21" spans="1:36" s="48" customFormat="1" ht="130.5" customHeight="1" thickBot="1">
      <c r="A21" s="1075">
        <v>2</v>
      </c>
      <c r="B21" s="1773" t="s">
        <v>706</v>
      </c>
      <c r="C21" s="66" t="s">
        <v>93</v>
      </c>
      <c r="D21" s="1813" t="s">
        <v>1001</v>
      </c>
      <c r="E21" s="1130"/>
      <c r="F21" s="1085"/>
      <c r="G21" s="1124"/>
      <c r="H21" s="1814" t="s">
        <v>1541</v>
      </c>
      <c r="I21" s="225" t="s">
        <v>1472</v>
      </c>
      <c r="J21" s="597" t="s">
        <v>1441</v>
      </c>
      <c r="K21" s="597">
        <v>1</v>
      </c>
      <c r="L21" s="225" t="s">
        <v>1686</v>
      </c>
      <c r="M21" s="597" t="s">
        <v>924</v>
      </c>
      <c r="N21" s="638">
        <v>1</v>
      </c>
      <c r="O21" s="597" t="s">
        <v>1687</v>
      </c>
      <c r="P21" s="205">
        <v>42736</v>
      </c>
      <c r="Q21" s="205">
        <v>43100</v>
      </c>
      <c r="R21" s="1640"/>
      <c r="S21" s="1640"/>
      <c r="T21" s="1640"/>
      <c r="U21" s="1640"/>
      <c r="V21" s="1640"/>
      <c r="W21" s="1640"/>
      <c r="X21" s="1640"/>
      <c r="Y21" s="1640"/>
      <c r="Z21" s="1640"/>
      <c r="AA21" s="1640"/>
      <c r="AB21" s="1640"/>
      <c r="AC21" s="1640">
        <v>1</v>
      </c>
      <c r="AD21" s="1815">
        <f>SUM(R21:AC21)</f>
        <v>1</v>
      </c>
      <c r="AE21" s="1774">
        <v>0</v>
      </c>
      <c r="AF21" s="1774">
        <v>0</v>
      </c>
      <c r="AG21" s="1774"/>
      <c r="AH21" s="1069"/>
      <c r="AI21" s="2140" t="s">
        <v>95</v>
      </c>
      <c r="AJ21" s="2154">
        <v>0</v>
      </c>
    </row>
    <row r="22" spans="1:36" s="48" customFormat="1" ht="19.5" customHeight="1" thickBot="1">
      <c r="A22" s="2401" t="s">
        <v>92</v>
      </c>
      <c r="B22" s="2402"/>
      <c r="C22" s="2484"/>
      <c r="D22" s="2484"/>
      <c r="E22" s="2484"/>
      <c r="F22" s="2484"/>
      <c r="G22" s="1073"/>
      <c r="H22" s="1073"/>
      <c r="I22" s="646"/>
      <c r="J22" s="646"/>
      <c r="K22" s="646"/>
      <c r="L22" s="646"/>
      <c r="M22" s="646"/>
      <c r="N22" s="647">
        <f>SUM(N21:N21)</f>
        <v>1</v>
      </c>
      <c r="O22" s="646"/>
      <c r="P22" s="646"/>
      <c r="Q22" s="646"/>
      <c r="R22" s="646"/>
      <c r="S22" s="646"/>
      <c r="T22" s="646"/>
      <c r="U22" s="646"/>
      <c r="V22" s="646"/>
      <c r="W22" s="646"/>
      <c r="X22" s="646"/>
      <c r="Y22" s="646"/>
      <c r="Z22" s="646"/>
      <c r="AA22" s="646"/>
      <c r="AB22" s="646"/>
      <c r="AC22" s="646"/>
      <c r="AD22" s="646"/>
      <c r="AE22" s="648">
        <f>SUM(AE21)</f>
        <v>0</v>
      </c>
      <c r="AF22" s="648"/>
      <c r="AG22" s="648"/>
      <c r="AH22" s="1074"/>
      <c r="AI22" s="2143" t="s">
        <v>95</v>
      </c>
      <c r="AJ22" s="2156"/>
    </row>
    <row r="23" spans="1:36" s="65" customFormat="1" ht="85.5" customHeight="1" thickBot="1">
      <c r="A23" s="2502">
        <v>3</v>
      </c>
      <c r="B23" s="2513" t="s">
        <v>96</v>
      </c>
      <c r="C23" s="2492" t="s">
        <v>731</v>
      </c>
      <c r="D23" s="2502"/>
      <c r="E23" s="1079"/>
      <c r="F23" s="1079"/>
      <c r="G23" s="1080"/>
      <c r="H23" s="630" t="s">
        <v>1542</v>
      </c>
      <c r="I23" s="224" t="s">
        <v>1483</v>
      </c>
      <c r="J23" s="225" t="s">
        <v>1484</v>
      </c>
      <c r="K23" s="224">
        <v>9</v>
      </c>
      <c r="L23" s="225" t="s">
        <v>1485</v>
      </c>
      <c r="M23" s="225" t="s">
        <v>1486</v>
      </c>
      <c r="N23" s="1817">
        <v>0.15</v>
      </c>
      <c r="O23" s="225" t="s">
        <v>999</v>
      </c>
      <c r="P23" s="1818">
        <v>42736</v>
      </c>
      <c r="Q23" s="1818">
        <v>43084</v>
      </c>
      <c r="R23" s="1819"/>
      <c r="S23" s="1819"/>
      <c r="T23" s="1819"/>
      <c r="U23" s="1819"/>
      <c r="V23" s="1819"/>
      <c r="W23" s="1819">
        <v>2</v>
      </c>
      <c r="X23" s="1819"/>
      <c r="Y23" s="1819"/>
      <c r="Z23" s="1819">
        <v>4</v>
      </c>
      <c r="AA23" s="1819"/>
      <c r="AB23" s="1819"/>
      <c r="AC23" s="1819">
        <v>3</v>
      </c>
      <c r="AD23" s="1820">
        <f aca="true" t="shared" si="0" ref="AD23:AD28">SUM(R23:AC23)</f>
        <v>9</v>
      </c>
      <c r="AE23" s="1821">
        <v>0</v>
      </c>
      <c r="AF23" s="1821">
        <v>0</v>
      </c>
      <c r="AG23" s="1822"/>
      <c r="AH23" s="1823"/>
      <c r="AI23" s="2140" t="s">
        <v>95</v>
      </c>
      <c r="AJ23" s="2154">
        <v>0</v>
      </c>
    </row>
    <row r="24" spans="1:36" s="65" customFormat="1" ht="64.5" thickBot="1">
      <c r="A24" s="2502"/>
      <c r="B24" s="2502"/>
      <c r="C24" s="2493"/>
      <c r="D24" s="2503"/>
      <c r="E24" s="1076"/>
      <c r="F24" s="1076"/>
      <c r="G24" s="1077"/>
      <c r="H24" s="1081">
        <v>199</v>
      </c>
      <c r="I24" s="224" t="s">
        <v>998</v>
      </c>
      <c r="J24" s="224" t="s">
        <v>997</v>
      </c>
      <c r="K24" s="224">
        <v>3</v>
      </c>
      <c r="L24" s="225" t="s">
        <v>1487</v>
      </c>
      <c r="M24" s="224" t="s">
        <v>996</v>
      </c>
      <c r="N24" s="1824">
        <v>0.15</v>
      </c>
      <c r="O24" s="225" t="s">
        <v>995</v>
      </c>
      <c r="P24" s="1818">
        <v>42736</v>
      </c>
      <c r="Q24" s="1818">
        <v>43084</v>
      </c>
      <c r="R24" s="1819"/>
      <c r="S24" s="1819"/>
      <c r="T24" s="1819"/>
      <c r="U24" s="1819"/>
      <c r="V24" s="1819"/>
      <c r="W24" s="1819"/>
      <c r="X24" s="1819"/>
      <c r="Y24" s="1819"/>
      <c r="Z24" s="1819"/>
      <c r="AA24" s="1819"/>
      <c r="AB24" s="1819"/>
      <c r="AC24" s="1819">
        <v>3</v>
      </c>
      <c r="AD24" s="1820">
        <f t="shared" si="0"/>
        <v>3</v>
      </c>
      <c r="AE24" s="1821">
        <v>150000000</v>
      </c>
      <c r="AF24" s="1821">
        <v>80000000</v>
      </c>
      <c r="AG24" s="1822"/>
      <c r="AH24" s="1823"/>
      <c r="AI24" s="2140" t="s">
        <v>95</v>
      </c>
      <c r="AJ24" s="2154">
        <v>0</v>
      </c>
    </row>
    <row r="25" spans="1:36" s="65" customFormat="1" ht="46.5" customHeight="1" thickBot="1">
      <c r="A25" s="2502"/>
      <c r="B25" s="2502"/>
      <c r="C25" s="2493"/>
      <c r="D25" s="33"/>
      <c r="E25" s="1082"/>
      <c r="F25" s="1076"/>
      <c r="G25" s="1083"/>
      <c r="H25" s="631">
        <v>201</v>
      </c>
      <c r="I25" s="225" t="s">
        <v>1522</v>
      </c>
      <c r="J25" s="225" t="s">
        <v>1523</v>
      </c>
      <c r="K25" s="225">
        <v>1</v>
      </c>
      <c r="L25" s="225" t="s">
        <v>1524</v>
      </c>
      <c r="M25" s="225" t="s">
        <v>996</v>
      </c>
      <c r="N25" s="1817">
        <v>0.15</v>
      </c>
      <c r="O25" s="225" t="s">
        <v>923</v>
      </c>
      <c r="P25" s="1818">
        <v>42753</v>
      </c>
      <c r="Q25" s="1818">
        <v>43084</v>
      </c>
      <c r="R25" s="1819"/>
      <c r="S25" s="1819"/>
      <c r="T25" s="1819"/>
      <c r="U25" s="1819"/>
      <c r="V25" s="1819"/>
      <c r="W25" s="1819"/>
      <c r="X25" s="1819"/>
      <c r="Y25" s="1819"/>
      <c r="Z25" s="1819"/>
      <c r="AA25" s="1819"/>
      <c r="AB25" s="1819">
        <v>1</v>
      </c>
      <c r="AC25" s="1819"/>
      <c r="AD25" s="1820">
        <f>SUM(R25:AC25)</f>
        <v>1</v>
      </c>
      <c r="AE25" s="1821"/>
      <c r="AF25" s="1821"/>
      <c r="AG25" s="1822"/>
      <c r="AH25" s="1823"/>
      <c r="AI25" s="2140" t="s">
        <v>95</v>
      </c>
      <c r="AJ25" s="2154">
        <v>0.45</v>
      </c>
    </row>
    <row r="26" spans="1:36" s="59" customFormat="1" ht="40.5" customHeight="1" thickBot="1">
      <c r="A26" s="2502"/>
      <c r="B26" s="2502"/>
      <c r="C26" s="2493"/>
      <c r="D26" s="1084" t="s">
        <v>994</v>
      </c>
      <c r="E26" s="2495"/>
      <c r="F26" s="1085"/>
      <c r="G26" s="1086"/>
      <c r="H26" s="632">
        <v>200</v>
      </c>
      <c r="I26" s="1816" t="s">
        <v>1442</v>
      </c>
      <c r="J26" s="1775" t="s">
        <v>993</v>
      </c>
      <c r="K26" s="1775">
        <v>1</v>
      </c>
      <c r="L26" s="225" t="s">
        <v>1488</v>
      </c>
      <c r="M26" s="1775" t="s">
        <v>924</v>
      </c>
      <c r="N26" s="649">
        <v>0.3</v>
      </c>
      <c r="O26" s="1775" t="s">
        <v>923</v>
      </c>
      <c r="P26" s="650">
        <v>42767</v>
      </c>
      <c r="Q26" s="650">
        <v>43084</v>
      </c>
      <c r="R26" s="1819"/>
      <c r="S26" s="1819"/>
      <c r="T26" s="1819"/>
      <c r="U26" s="1819"/>
      <c r="V26" s="1819"/>
      <c r="W26" s="1819"/>
      <c r="X26" s="1819"/>
      <c r="Y26" s="1819"/>
      <c r="Z26" s="1819"/>
      <c r="AA26" s="1819"/>
      <c r="AB26" s="1819"/>
      <c r="AC26" s="1819">
        <v>1</v>
      </c>
      <c r="AD26" s="1815">
        <f t="shared" si="0"/>
        <v>1</v>
      </c>
      <c r="AE26" s="1774">
        <v>300000000</v>
      </c>
      <c r="AF26" s="1774">
        <v>0</v>
      </c>
      <c r="AG26" s="651"/>
      <c r="AH26" s="1069"/>
      <c r="AI26" s="2140" t="s">
        <v>95</v>
      </c>
      <c r="AJ26" s="2154">
        <v>0</v>
      </c>
    </row>
    <row r="27" spans="1:36" s="59" customFormat="1" ht="51.75" thickBot="1">
      <c r="A27" s="2502"/>
      <c r="B27" s="2502"/>
      <c r="C27" s="2493"/>
      <c r="D27" s="1087" t="s">
        <v>992</v>
      </c>
      <c r="E27" s="2496"/>
      <c r="F27" s="1067"/>
      <c r="G27" s="1086"/>
      <c r="H27" s="632">
        <v>206</v>
      </c>
      <c r="I27" s="1816" t="s">
        <v>1489</v>
      </c>
      <c r="J27" s="1775" t="s">
        <v>1456</v>
      </c>
      <c r="K27" s="1775">
        <v>1</v>
      </c>
      <c r="L27" s="225" t="s">
        <v>1490</v>
      </c>
      <c r="M27" s="1775" t="s">
        <v>924</v>
      </c>
      <c r="N27" s="649">
        <v>0.1</v>
      </c>
      <c r="O27" s="1775" t="s">
        <v>990</v>
      </c>
      <c r="P27" s="650">
        <v>42736</v>
      </c>
      <c r="Q27" s="650">
        <v>43084</v>
      </c>
      <c r="R27" s="1819"/>
      <c r="S27" s="1819"/>
      <c r="T27" s="1819"/>
      <c r="U27" s="1819"/>
      <c r="V27" s="1819"/>
      <c r="W27" s="1819"/>
      <c r="X27" s="1819"/>
      <c r="Y27" s="1819"/>
      <c r="Z27" s="1819"/>
      <c r="AA27" s="1819"/>
      <c r="AB27" s="1819"/>
      <c r="AC27" s="1819">
        <v>1</v>
      </c>
      <c r="AD27" s="1815">
        <f t="shared" si="0"/>
        <v>1</v>
      </c>
      <c r="AE27" s="1774">
        <v>0</v>
      </c>
      <c r="AF27" s="1774">
        <v>0</v>
      </c>
      <c r="AG27" s="651"/>
      <c r="AH27" s="1069"/>
      <c r="AI27" s="2140" t="s">
        <v>95</v>
      </c>
      <c r="AJ27" s="2154">
        <v>0</v>
      </c>
    </row>
    <row r="28" spans="1:36" s="59" customFormat="1" ht="51.75" customHeight="1" thickBot="1">
      <c r="A28" s="2502"/>
      <c r="B28" s="2503"/>
      <c r="C28" s="2494"/>
      <c r="D28" s="1088" t="s">
        <v>991</v>
      </c>
      <c r="E28" s="2496"/>
      <c r="F28" s="1089"/>
      <c r="G28" s="1086"/>
      <c r="H28" s="632">
        <v>198</v>
      </c>
      <c r="I28" s="224" t="s">
        <v>1529</v>
      </c>
      <c r="J28" s="1775" t="s">
        <v>1491</v>
      </c>
      <c r="K28" s="1775">
        <v>1</v>
      </c>
      <c r="L28" s="225" t="s">
        <v>1492</v>
      </c>
      <c r="M28" s="1775" t="s">
        <v>924</v>
      </c>
      <c r="N28" s="649">
        <v>0.15</v>
      </c>
      <c r="O28" s="1775" t="s">
        <v>990</v>
      </c>
      <c r="P28" s="650">
        <v>42736</v>
      </c>
      <c r="Q28" s="650">
        <v>43100</v>
      </c>
      <c r="R28" s="1819"/>
      <c r="S28" s="1819"/>
      <c r="T28" s="1819"/>
      <c r="U28" s="1819"/>
      <c r="V28" s="1819"/>
      <c r="W28" s="1819"/>
      <c r="X28" s="1819"/>
      <c r="Y28" s="1819"/>
      <c r="Z28" s="1819"/>
      <c r="AA28" s="1819"/>
      <c r="AB28" s="1819">
        <v>1</v>
      </c>
      <c r="AC28" s="1819"/>
      <c r="AD28" s="1815">
        <f t="shared" si="0"/>
        <v>1</v>
      </c>
      <c r="AE28" s="651">
        <v>0</v>
      </c>
      <c r="AF28" s="651">
        <v>0</v>
      </c>
      <c r="AG28" s="651"/>
      <c r="AH28" s="1069"/>
      <c r="AI28" s="2140">
        <v>1</v>
      </c>
      <c r="AJ28" s="2154">
        <v>0.3333333333333333</v>
      </c>
    </row>
    <row r="29" spans="1:36" s="48" customFormat="1" ht="19.5" customHeight="1" thickBot="1">
      <c r="A29" s="1090"/>
      <c r="B29" s="1073"/>
      <c r="C29" s="1091"/>
      <c r="D29" s="1091"/>
      <c r="E29" s="1091"/>
      <c r="F29" s="1091"/>
      <c r="G29" s="1073"/>
      <c r="H29" s="1073"/>
      <c r="I29" s="1092"/>
      <c r="J29" s="1092"/>
      <c r="K29" s="1092"/>
      <c r="L29" s="1092"/>
      <c r="M29" s="1092"/>
      <c r="N29" s="1093">
        <f>SUM(N23:N28)</f>
        <v>1</v>
      </c>
      <c r="O29" s="1092"/>
      <c r="P29" s="1092"/>
      <c r="Q29" s="1092"/>
      <c r="R29" s="1092"/>
      <c r="S29" s="1092"/>
      <c r="T29" s="1092"/>
      <c r="U29" s="1092"/>
      <c r="V29" s="1092"/>
      <c r="W29" s="1092"/>
      <c r="X29" s="1092"/>
      <c r="Y29" s="1092"/>
      <c r="Z29" s="1092"/>
      <c r="AA29" s="1092"/>
      <c r="AB29" s="1092"/>
      <c r="AC29" s="1092"/>
      <c r="AD29" s="1092"/>
      <c r="AE29" s="1094">
        <f>SUM(AE23:AE28)</f>
        <v>450000000</v>
      </c>
      <c r="AF29" s="1094">
        <f>SUM(AF23:AF28)</f>
        <v>80000000</v>
      </c>
      <c r="AG29" s="1094"/>
      <c r="AH29" s="1095"/>
      <c r="AI29" s="2143">
        <f>AVERAGE(AI23:AI28)</f>
        <v>1</v>
      </c>
      <c r="AJ29" s="2156"/>
    </row>
    <row r="30" spans="1:36" s="48" customFormat="1" ht="19.5" customHeight="1" thickBot="1">
      <c r="A30" s="2485" t="s">
        <v>102</v>
      </c>
      <c r="B30" s="2486"/>
      <c r="C30" s="2486"/>
      <c r="D30" s="2486"/>
      <c r="E30" s="2486"/>
      <c r="F30" s="2486"/>
      <c r="G30" s="1096"/>
      <c r="H30" s="1096"/>
      <c r="I30" s="1096"/>
      <c r="J30" s="1097"/>
      <c r="K30" s="1096"/>
      <c r="L30" s="1096"/>
      <c r="M30" s="1096"/>
      <c r="N30" s="1096"/>
      <c r="O30" s="1096"/>
      <c r="P30" s="1096"/>
      <c r="Q30" s="1096"/>
      <c r="R30" s="1096"/>
      <c r="S30" s="1096"/>
      <c r="T30" s="1096"/>
      <c r="U30" s="1096"/>
      <c r="V30" s="1096"/>
      <c r="W30" s="1096"/>
      <c r="X30" s="1096"/>
      <c r="Y30" s="1096"/>
      <c r="Z30" s="1096"/>
      <c r="AA30" s="1096"/>
      <c r="AB30" s="1096"/>
      <c r="AC30" s="1096"/>
      <c r="AD30" s="1096"/>
      <c r="AE30" s="1155">
        <f>+AE29+AE22+AE20</f>
        <v>450000000</v>
      </c>
      <c r="AF30" s="1098">
        <f>+AF29</f>
        <v>80000000</v>
      </c>
      <c r="AG30" s="1098"/>
      <c r="AH30" s="1099"/>
      <c r="AI30" s="2144">
        <f>AVERAGE(AI29,AI22,AI20)</f>
        <v>1</v>
      </c>
      <c r="AJ30" s="2157"/>
    </row>
    <row r="31" spans="1:36" s="58" customFormat="1" ht="9.75" customHeight="1" thickBot="1">
      <c r="A31" s="2504"/>
      <c r="B31" s="2505"/>
      <c r="C31" s="2505"/>
      <c r="D31" s="2505"/>
      <c r="E31" s="2505"/>
      <c r="F31" s="2505"/>
      <c r="G31" s="2505"/>
      <c r="H31" s="2505"/>
      <c r="I31" s="2505"/>
      <c r="J31" s="2505"/>
      <c r="K31" s="2505"/>
      <c r="L31" s="2505"/>
      <c r="M31" s="2505"/>
      <c r="N31" s="2505"/>
      <c r="O31" s="2505"/>
      <c r="P31" s="2505"/>
      <c r="Q31" s="2505"/>
      <c r="R31" s="2505"/>
      <c r="S31" s="2505"/>
      <c r="T31" s="2505"/>
      <c r="U31" s="2505"/>
      <c r="V31" s="2505"/>
      <c r="W31" s="2505"/>
      <c r="X31" s="2505"/>
      <c r="Y31" s="2505"/>
      <c r="Z31" s="2505"/>
      <c r="AA31" s="2505"/>
      <c r="AB31" s="2505"/>
      <c r="AC31" s="2505"/>
      <c r="AD31" s="2505"/>
      <c r="AE31" s="2505"/>
      <c r="AF31" s="2505"/>
      <c r="AG31" s="2505"/>
      <c r="AH31" s="2506"/>
      <c r="AI31" s="2141"/>
      <c r="AJ31" s="2158"/>
    </row>
    <row r="32" spans="1:36" s="46" customFormat="1" ht="21" customHeight="1" thickBot="1">
      <c r="A32" s="2490" t="s">
        <v>10</v>
      </c>
      <c r="B32" s="2491"/>
      <c r="C32" s="2491"/>
      <c r="D32" s="2491"/>
      <c r="E32" s="2491"/>
      <c r="F32" s="2491"/>
      <c r="G32" s="1163"/>
      <c r="H32" s="1163"/>
      <c r="I32" s="1163"/>
      <c r="J32" s="2507" t="s">
        <v>989</v>
      </c>
      <c r="K32" s="2508"/>
      <c r="L32" s="2508"/>
      <c r="M32" s="2508"/>
      <c r="N32" s="2508"/>
      <c r="O32" s="2508"/>
      <c r="P32" s="2508"/>
      <c r="Q32" s="2508"/>
      <c r="R32" s="2508"/>
      <c r="S32" s="2508"/>
      <c r="T32" s="2508"/>
      <c r="U32" s="2508"/>
      <c r="V32" s="2508"/>
      <c r="W32" s="2508"/>
      <c r="X32" s="2508"/>
      <c r="Y32" s="2508"/>
      <c r="Z32" s="2508"/>
      <c r="AA32" s="2508"/>
      <c r="AB32" s="2508"/>
      <c r="AC32" s="2508"/>
      <c r="AD32" s="2508"/>
      <c r="AE32" s="2508"/>
      <c r="AF32" s="2508"/>
      <c r="AG32" s="2508"/>
      <c r="AH32" s="2509"/>
      <c r="AI32" s="2141"/>
      <c r="AJ32" s="2158"/>
    </row>
    <row r="33" spans="1:36" s="58" customFormat="1" ht="9.75" customHeight="1" thickBot="1">
      <c r="A33" s="1052"/>
      <c r="B33" s="64"/>
      <c r="K33" s="63"/>
      <c r="N33" s="62"/>
      <c r="P33" s="61"/>
      <c r="Q33" s="61"/>
      <c r="AD33" s="64"/>
      <c r="AE33" s="60"/>
      <c r="AF33" s="60"/>
      <c r="AG33" s="60"/>
      <c r="AH33" s="1053"/>
      <c r="AI33" s="2141"/>
      <c r="AJ33" s="2158"/>
    </row>
    <row r="34" spans="1:36" s="57" customFormat="1" ht="71.25" customHeight="1" thickBot="1">
      <c r="A34" s="1056" t="s">
        <v>12</v>
      </c>
      <c r="B34" s="1100" t="s">
        <v>888</v>
      </c>
      <c r="C34" s="1056" t="s">
        <v>887</v>
      </c>
      <c r="D34" s="1058" t="s">
        <v>705</v>
      </c>
      <c r="E34" s="1058" t="s">
        <v>886</v>
      </c>
      <c r="F34" s="1058" t="s">
        <v>885</v>
      </c>
      <c r="G34" s="1060"/>
      <c r="H34" s="1100"/>
      <c r="I34" s="1059" t="s">
        <v>15</v>
      </c>
      <c r="J34" s="1101" t="s">
        <v>16</v>
      </c>
      <c r="K34" s="1102" t="s">
        <v>17</v>
      </c>
      <c r="L34" s="1103" t="s">
        <v>18</v>
      </c>
      <c r="M34" s="1103" t="s">
        <v>19</v>
      </c>
      <c r="N34" s="1104" t="s">
        <v>20</v>
      </c>
      <c r="O34" s="1103" t="s">
        <v>105</v>
      </c>
      <c r="P34" s="1103" t="s">
        <v>22</v>
      </c>
      <c r="Q34" s="1103" t="s">
        <v>23</v>
      </c>
      <c r="R34" s="1105" t="s">
        <v>24</v>
      </c>
      <c r="S34" s="1105" t="s">
        <v>25</v>
      </c>
      <c r="T34" s="1105" t="s">
        <v>26</v>
      </c>
      <c r="U34" s="1105" t="s">
        <v>27</v>
      </c>
      <c r="V34" s="1105" t="s">
        <v>28</v>
      </c>
      <c r="W34" s="1105" t="s">
        <v>29</v>
      </c>
      <c r="X34" s="1105" t="s">
        <v>30</v>
      </c>
      <c r="Y34" s="1105" t="s">
        <v>31</v>
      </c>
      <c r="Z34" s="1105" t="s">
        <v>32</v>
      </c>
      <c r="AA34" s="1105" t="s">
        <v>33</v>
      </c>
      <c r="AB34" s="1105" t="s">
        <v>34</v>
      </c>
      <c r="AC34" s="1105" t="s">
        <v>35</v>
      </c>
      <c r="AD34" s="1103" t="s">
        <v>36</v>
      </c>
      <c r="AE34" s="1106" t="s">
        <v>37</v>
      </c>
      <c r="AF34" s="1006" t="s">
        <v>319</v>
      </c>
      <c r="AG34" s="1006" t="s">
        <v>1413</v>
      </c>
      <c r="AH34" s="1062" t="s">
        <v>106</v>
      </c>
      <c r="AI34" s="2141"/>
      <c r="AJ34" s="2158"/>
    </row>
    <row r="35" spans="1:36" s="59" customFormat="1" ht="39" thickBot="1">
      <c r="A35" s="2474">
        <v>4</v>
      </c>
      <c r="B35" s="2474" t="s">
        <v>1458</v>
      </c>
      <c r="C35" s="2487" t="s">
        <v>1457</v>
      </c>
      <c r="D35" s="1107"/>
      <c r="E35" s="1107"/>
      <c r="F35" s="1108"/>
      <c r="G35" s="1107"/>
      <c r="H35" s="1109" t="s">
        <v>1544</v>
      </c>
      <c r="I35" s="652" t="s">
        <v>1684</v>
      </c>
      <c r="J35" s="378" t="s">
        <v>58</v>
      </c>
      <c r="K35" s="379">
        <v>1</v>
      </c>
      <c r="L35" s="378" t="s">
        <v>1525</v>
      </c>
      <c r="M35" s="1775" t="s">
        <v>985</v>
      </c>
      <c r="N35" s="638">
        <v>0.15</v>
      </c>
      <c r="O35" s="1775" t="s">
        <v>1454</v>
      </c>
      <c r="P35" s="650">
        <v>42736</v>
      </c>
      <c r="Q35" s="650">
        <v>43100</v>
      </c>
      <c r="R35" s="653">
        <v>1</v>
      </c>
      <c r="S35" s="653">
        <v>1</v>
      </c>
      <c r="T35" s="653">
        <v>1</v>
      </c>
      <c r="U35" s="653">
        <v>1</v>
      </c>
      <c r="V35" s="653">
        <v>1</v>
      </c>
      <c r="W35" s="653">
        <v>1</v>
      </c>
      <c r="X35" s="653">
        <v>1</v>
      </c>
      <c r="Y35" s="653">
        <v>1</v>
      </c>
      <c r="Z35" s="653">
        <v>1</v>
      </c>
      <c r="AA35" s="653">
        <v>1</v>
      </c>
      <c r="AB35" s="653">
        <v>1</v>
      </c>
      <c r="AC35" s="653">
        <v>1</v>
      </c>
      <c r="AD35" s="1809">
        <v>1</v>
      </c>
      <c r="AE35" s="1774">
        <v>0</v>
      </c>
      <c r="AF35" s="1774">
        <v>0</v>
      </c>
      <c r="AG35" s="1774"/>
      <c r="AH35" s="910"/>
      <c r="AI35" s="2139">
        <v>1</v>
      </c>
      <c r="AJ35" s="2153">
        <v>0.3333333333333333</v>
      </c>
    </row>
    <row r="36" spans="1:36" s="59" customFormat="1" ht="73.5" customHeight="1" thickBot="1">
      <c r="A36" s="2474"/>
      <c r="B36" s="2474"/>
      <c r="C36" s="2488"/>
      <c r="D36" s="1107"/>
      <c r="E36" s="1107"/>
      <c r="F36" s="1108"/>
      <c r="G36" s="1107"/>
      <c r="H36" s="1109">
        <v>210</v>
      </c>
      <c r="I36" s="652" t="s">
        <v>988</v>
      </c>
      <c r="J36" s="378" t="s">
        <v>987</v>
      </c>
      <c r="K36" s="379">
        <v>1</v>
      </c>
      <c r="L36" s="1825" t="s">
        <v>986</v>
      </c>
      <c r="M36" s="1775" t="s">
        <v>985</v>
      </c>
      <c r="N36" s="638">
        <v>0.16</v>
      </c>
      <c r="O36" s="1826" t="s">
        <v>984</v>
      </c>
      <c r="P36" s="650">
        <v>42753</v>
      </c>
      <c r="Q36" s="650">
        <v>43084</v>
      </c>
      <c r="R36" s="653">
        <v>1</v>
      </c>
      <c r="S36" s="653">
        <v>1</v>
      </c>
      <c r="T36" s="653">
        <v>1</v>
      </c>
      <c r="U36" s="653">
        <v>1</v>
      </c>
      <c r="V36" s="653">
        <v>1</v>
      </c>
      <c r="W36" s="653">
        <v>1</v>
      </c>
      <c r="X36" s="653">
        <v>1</v>
      </c>
      <c r="Y36" s="653">
        <v>1</v>
      </c>
      <c r="Z36" s="653">
        <v>1</v>
      </c>
      <c r="AA36" s="653">
        <v>1</v>
      </c>
      <c r="AB36" s="653">
        <v>1</v>
      </c>
      <c r="AC36" s="653">
        <v>1</v>
      </c>
      <c r="AD36" s="1809">
        <v>1</v>
      </c>
      <c r="AE36" s="1774" t="s">
        <v>1509</v>
      </c>
      <c r="AF36" s="1774">
        <v>0</v>
      </c>
      <c r="AG36" s="1774"/>
      <c r="AH36" s="910"/>
      <c r="AI36" s="2139">
        <v>1</v>
      </c>
      <c r="AJ36" s="2153">
        <v>0.3333333333333333</v>
      </c>
    </row>
    <row r="37" spans="1:36" s="59" customFormat="1" ht="64.5" thickBot="1">
      <c r="A37" s="2474"/>
      <c r="B37" s="2474"/>
      <c r="C37" s="2489"/>
      <c r="D37" s="1107"/>
      <c r="E37" s="1107" t="s">
        <v>988</v>
      </c>
      <c r="F37" s="1108">
        <v>1</v>
      </c>
      <c r="G37" s="1107"/>
      <c r="H37" s="1109" t="s">
        <v>1543</v>
      </c>
      <c r="I37" s="652" t="s">
        <v>1514</v>
      </c>
      <c r="J37" s="378" t="s">
        <v>1515</v>
      </c>
      <c r="K37" s="379">
        <v>1</v>
      </c>
      <c r="L37" s="1827" t="s">
        <v>1516</v>
      </c>
      <c r="M37" s="1775" t="s">
        <v>1460</v>
      </c>
      <c r="N37" s="638">
        <v>0.08</v>
      </c>
      <c r="O37" s="1658" t="s">
        <v>1454</v>
      </c>
      <c r="P37" s="650">
        <v>42753</v>
      </c>
      <c r="Q37" s="650">
        <v>43100</v>
      </c>
      <c r="R37" s="653">
        <v>1</v>
      </c>
      <c r="S37" s="653">
        <v>1</v>
      </c>
      <c r="T37" s="653">
        <v>1</v>
      </c>
      <c r="U37" s="653">
        <v>1</v>
      </c>
      <c r="V37" s="653">
        <v>1</v>
      </c>
      <c r="W37" s="653">
        <v>1</v>
      </c>
      <c r="X37" s="653">
        <v>1</v>
      </c>
      <c r="Y37" s="653">
        <v>1</v>
      </c>
      <c r="Z37" s="653">
        <v>1</v>
      </c>
      <c r="AA37" s="653">
        <v>1</v>
      </c>
      <c r="AB37" s="653">
        <v>1</v>
      </c>
      <c r="AC37" s="653">
        <v>1</v>
      </c>
      <c r="AD37" s="1809">
        <v>1</v>
      </c>
      <c r="AE37" s="1774">
        <v>0</v>
      </c>
      <c r="AF37" s="1774">
        <v>0</v>
      </c>
      <c r="AG37" s="1774"/>
      <c r="AH37" s="910"/>
      <c r="AI37" s="2139">
        <v>1</v>
      </c>
      <c r="AJ37" s="2153">
        <v>0.391304347826087</v>
      </c>
    </row>
    <row r="38" spans="1:36" s="59" customFormat="1" ht="79.5" customHeight="1" thickBot="1">
      <c r="A38" s="2474"/>
      <c r="B38" s="2474"/>
      <c r="C38" s="2487" t="s">
        <v>983</v>
      </c>
      <c r="D38" s="1111"/>
      <c r="E38" s="1111" t="s">
        <v>982</v>
      </c>
      <c r="F38" s="1112">
        <v>1</v>
      </c>
      <c r="G38" s="1113"/>
      <c r="H38" s="633" t="s">
        <v>1545</v>
      </c>
      <c r="I38" s="1775" t="s">
        <v>982</v>
      </c>
      <c r="J38" s="1775" t="s">
        <v>981</v>
      </c>
      <c r="K38" s="654">
        <v>23</v>
      </c>
      <c r="L38" s="1775" t="s">
        <v>980</v>
      </c>
      <c r="M38" s="1775" t="s">
        <v>979</v>
      </c>
      <c r="N38" s="638">
        <v>0.15</v>
      </c>
      <c r="O38" s="1775" t="s">
        <v>978</v>
      </c>
      <c r="P38" s="650">
        <v>42736</v>
      </c>
      <c r="Q38" s="650">
        <v>43100</v>
      </c>
      <c r="R38" s="1828">
        <v>0</v>
      </c>
      <c r="S38" s="1828">
        <v>0</v>
      </c>
      <c r="T38" s="1828">
        <v>0</v>
      </c>
      <c r="U38" s="1828">
        <v>5</v>
      </c>
      <c r="V38" s="1828">
        <v>4</v>
      </c>
      <c r="W38" s="1829">
        <v>3</v>
      </c>
      <c r="X38" s="1830">
        <v>2</v>
      </c>
      <c r="Y38" s="1828">
        <v>2</v>
      </c>
      <c r="Z38" s="1829">
        <v>0</v>
      </c>
      <c r="AA38" s="1829">
        <v>0</v>
      </c>
      <c r="AB38" s="1829">
        <v>1</v>
      </c>
      <c r="AC38" s="1829">
        <v>6</v>
      </c>
      <c r="AD38" s="1831">
        <f>SUM(R38:AC38)</f>
        <v>23</v>
      </c>
      <c r="AE38" s="1774">
        <v>0</v>
      </c>
      <c r="AF38" s="1774">
        <v>0</v>
      </c>
      <c r="AG38" s="1774"/>
      <c r="AH38" s="910"/>
      <c r="AI38" s="2140">
        <v>1</v>
      </c>
      <c r="AJ38" s="2154">
        <v>0.3333333333333333</v>
      </c>
    </row>
    <row r="39" spans="1:36" s="59" customFormat="1" ht="39" thickBot="1">
      <c r="A39" s="2474"/>
      <c r="B39" s="2474"/>
      <c r="C39" s="2488"/>
      <c r="D39" s="1111"/>
      <c r="E39" s="1111" t="s">
        <v>977</v>
      </c>
      <c r="F39" s="1112">
        <v>1</v>
      </c>
      <c r="G39" s="1113"/>
      <c r="H39" s="633" t="s">
        <v>1546</v>
      </c>
      <c r="I39" s="652" t="s">
        <v>1443</v>
      </c>
      <c r="J39" s="1775" t="s">
        <v>971</v>
      </c>
      <c r="K39" s="379">
        <v>1</v>
      </c>
      <c r="L39" s="1775" t="s">
        <v>970</v>
      </c>
      <c r="M39" s="1775" t="s">
        <v>976</v>
      </c>
      <c r="N39" s="638">
        <v>0.08</v>
      </c>
      <c r="O39" s="1775" t="s">
        <v>969</v>
      </c>
      <c r="P39" s="650">
        <v>42736</v>
      </c>
      <c r="Q39" s="650">
        <v>43100</v>
      </c>
      <c r="R39" s="653">
        <v>1</v>
      </c>
      <c r="S39" s="653">
        <v>1</v>
      </c>
      <c r="T39" s="653">
        <v>1</v>
      </c>
      <c r="U39" s="653">
        <v>1</v>
      </c>
      <c r="V39" s="653">
        <v>1</v>
      </c>
      <c r="W39" s="653">
        <v>1</v>
      </c>
      <c r="X39" s="653">
        <v>1</v>
      </c>
      <c r="Y39" s="653">
        <v>1</v>
      </c>
      <c r="Z39" s="653">
        <v>1</v>
      </c>
      <c r="AA39" s="653">
        <v>1</v>
      </c>
      <c r="AB39" s="653">
        <v>1</v>
      </c>
      <c r="AC39" s="653">
        <v>1</v>
      </c>
      <c r="AD39" s="1809">
        <v>1</v>
      </c>
      <c r="AE39" s="1774">
        <v>0</v>
      </c>
      <c r="AF39" s="1774">
        <v>0</v>
      </c>
      <c r="AG39" s="1774"/>
      <c r="AH39" s="910"/>
      <c r="AI39" s="2139">
        <v>1</v>
      </c>
      <c r="AJ39" s="2153">
        <v>0.3333333333333333</v>
      </c>
    </row>
    <row r="40" spans="1:36" s="59" customFormat="1" ht="66.75" customHeight="1" thickBot="1">
      <c r="A40" s="2474"/>
      <c r="B40" s="2474"/>
      <c r="C40" s="2489"/>
      <c r="D40" s="1114"/>
      <c r="E40" s="1114"/>
      <c r="F40" s="1115"/>
      <c r="G40" s="1114"/>
      <c r="H40" s="1116"/>
      <c r="I40" s="1775" t="s">
        <v>1520</v>
      </c>
      <c r="J40" s="1775" t="s">
        <v>1444</v>
      </c>
      <c r="K40" s="657">
        <v>14</v>
      </c>
      <c r="L40" s="1775" t="s">
        <v>1526</v>
      </c>
      <c r="M40" s="1775" t="s">
        <v>976</v>
      </c>
      <c r="N40" s="638">
        <v>0.08</v>
      </c>
      <c r="O40" s="1775" t="s">
        <v>1493</v>
      </c>
      <c r="P40" s="650">
        <v>42736</v>
      </c>
      <c r="Q40" s="650">
        <v>43100</v>
      </c>
      <c r="R40" s="653"/>
      <c r="S40" s="653"/>
      <c r="T40" s="653"/>
      <c r="U40" s="653"/>
      <c r="V40" s="653"/>
      <c r="W40" s="1832">
        <v>7</v>
      </c>
      <c r="X40" s="653"/>
      <c r="Y40" s="653"/>
      <c r="Z40" s="653"/>
      <c r="AA40" s="653"/>
      <c r="AB40" s="653"/>
      <c r="AC40" s="1832">
        <v>7</v>
      </c>
      <c r="AD40" s="1831">
        <f>SUM(R40:AC40)</f>
        <v>14</v>
      </c>
      <c r="AE40" s="1774"/>
      <c r="AF40" s="1774"/>
      <c r="AG40" s="1774"/>
      <c r="AH40" s="910"/>
      <c r="AI40" s="2140" t="s">
        <v>95</v>
      </c>
      <c r="AJ40" s="2154">
        <v>0.14285714285714285</v>
      </c>
    </row>
    <row r="41" spans="1:36" s="59" customFormat="1" ht="69" customHeight="1" thickBot="1">
      <c r="A41" s="2474"/>
      <c r="B41" s="2474"/>
      <c r="C41" s="1117" t="s">
        <v>975</v>
      </c>
      <c r="D41" s="1118" t="s">
        <v>974</v>
      </c>
      <c r="E41" s="1119" t="s">
        <v>973</v>
      </c>
      <c r="F41" s="1067">
        <v>1</v>
      </c>
      <c r="G41" s="1119"/>
      <c r="H41" s="1120" t="s">
        <v>1547</v>
      </c>
      <c r="I41" s="1775" t="s">
        <v>972</v>
      </c>
      <c r="J41" s="1775" t="s">
        <v>971</v>
      </c>
      <c r="K41" s="649">
        <v>1</v>
      </c>
      <c r="L41" s="1775" t="s">
        <v>970</v>
      </c>
      <c r="M41" s="1775" t="s">
        <v>968</v>
      </c>
      <c r="N41" s="638">
        <v>0.15</v>
      </c>
      <c r="O41" s="1775" t="s">
        <v>969</v>
      </c>
      <c r="P41" s="650">
        <v>42736</v>
      </c>
      <c r="Q41" s="650">
        <v>43100</v>
      </c>
      <c r="R41" s="653">
        <v>1</v>
      </c>
      <c r="S41" s="653">
        <v>1</v>
      </c>
      <c r="T41" s="653">
        <v>1</v>
      </c>
      <c r="U41" s="653">
        <v>1</v>
      </c>
      <c r="V41" s="653">
        <v>1</v>
      </c>
      <c r="W41" s="653">
        <v>1</v>
      </c>
      <c r="X41" s="653">
        <v>1</v>
      </c>
      <c r="Y41" s="653">
        <v>1</v>
      </c>
      <c r="Z41" s="653">
        <v>1</v>
      </c>
      <c r="AA41" s="653">
        <v>1</v>
      </c>
      <c r="AB41" s="653">
        <v>1</v>
      </c>
      <c r="AC41" s="653">
        <v>1</v>
      </c>
      <c r="AD41" s="1809">
        <v>1</v>
      </c>
      <c r="AE41" s="1774">
        <v>0</v>
      </c>
      <c r="AF41" s="1774">
        <v>0</v>
      </c>
      <c r="AG41" s="1774"/>
      <c r="AH41" s="1069"/>
      <c r="AI41" s="2139">
        <v>1</v>
      </c>
      <c r="AJ41" s="2153">
        <v>0.3333333333333333</v>
      </c>
    </row>
    <row r="42" spans="1:36" s="59" customFormat="1" ht="117.75" customHeight="1" thickBot="1">
      <c r="A42" s="2474"/>
      <c r="B42" s="2474"/>
      <c r="C42" s="1117" t="s">
        <v>967</v>
      </c>
      <c r="D42" s="1121" t="s">
        <v>966</v>
      </c>
      <c r="E42" s="1111" t="s">
        <v>965</v>
      </c>
      <c r="F42" s="1112">
        <v>1</v>
      </c>
      <c r="G42" s="1111"/>
      <c r="H42" s="1122" t="s">
        <v>1548</v>
      </c>
      <c r="I42" s="1775" t="s">
        <v>1765</v>
      </c>
      <c r="J42" s="1775" t="s">
        <v>964</v>
      </c>
      <c r="K42" s="649">
        <v>1</v>
      </c>
      <c r="L42" s="1775" t="s">
        <v>963</v>
      </c>
      <c r="M42" s="1775" t="s">
        <v>914</v>
      </c>
      <c r="N42" s="638">
        <v>0.15</v>
      </c>
      <c r="O42" s="1775" t="s">
        <v>962</v>
      </c>
      <c r="P42" s="650">
        <v>42736</v>
      </c>
      <c r="Q42" s="650">
        <v>43100</v>
      </c>
      <c r="R42" s="653">
        <v>1</v>
      </c>
      <c r="S42" s="653">
        <v>1</v>
      </c>
      <c r="T42" s="653">
        <v>1</v>
      </c>
      <c r="U42" s="653">
        <v>1</v>
      </c>
      <c r="V42" s="653">
        <v>1</v>
      </c>
      <c r="W42" s="653">
        <v>1</v>
      </c>
      <c r="X42" s="653">
        <v>1</v>
      </c>
      <c r="Y42" s="653">
        <v>1</v>
      </c>
      <c r="Z42" s="653">
        <v>1</v>
      </c>
      <c r="AA42" s="653">
        <v>1</v>
      </c>
      <c r="AB42" s="653">
        <v>1</v>
      </c>
      <c r="AC42" s="653">
        <v>1</v>
      </c>
      <c r="AD42" s="1809">
        <v>1</v>
      </c>
      <c r="AE42" s="1774">
        <v>0</v>
      </c>
      <c r="AF42" s="1774">
        <v>0</v>
      </c>
      <c r="AG42" s="1774"/>
      <c r="AH42" s="1069"/>
      <c r="AI42" s="2139">
        <v>1</v>
      </c>
      <c r="AJ42" s="2153">
        <v>0.3333333333333333</v>
      </c>
    </row>
    <row r="43" spans="1:36" s="48" customFormat="1" ht="19.5" customHeight="1" thickBot="1">
      <c r="A43" s="2401" t="s">
        <v>92</v>
      </c>
      <c r="B43" s="2402"/>
      <c r="C43" s="2402"/>
      <c r="D43" s="2402"/>
      <c r="E43" s="2402"/>
      <c r="F43" s="2402"/>
      <c r="G43" s="1123"/>
      <c r="H43" s="1092"/>
      <c r="I43" s="572"/>
      <c r="J43" s="572"/>
      <c r="K43" s="572"/>
      <c r="L43" s="572"/>
      <c r="M43" s="572"/>
      <c r="N43" s="573">
        <f>SUM(N35:N42)</f>
        <v>1</v>
      </c>
      <c r="O43" s="572"/>
      <c r="P43" s="572"/>
      <c r="Q43" s="572"/>
      <c r="R43" s="572"/>
      <c r="S43" s="572"/>
      <c r="T43" s="572"/>
      <c r="U43" s="572"/>
      <c r="V43" s="572"/>
      <c r="W43" s="572"/>
      <c r="X43" s="572"/>
      <c r="Y43" s="572"/>
      <c r="Z43" s="572"/>
      <c r="AA43" s="572"/>
      <c r="AB43" s="572"/>
      <c r="AC43" s="572"/>
      <c r="AD43" s="572"/>
      <c r="AE43" s="637">
        <f>SUM(AE35:AE42)</f>
        <v>0</v>
      </c>
      <c r="AF43" s="637">
        <f>SUM(AF36:AF42)</f>
        <v>0</v>
      </c>
      <c r="AG43" s="637"/>
      <c r="AH43" s="575"/>
      <c r="AI43" s="2143">
        <f>AVERAGE(AI35:AI42)</f>
        <v>1</v>
      </c>
      <c r="AJ43" s="2156"/>
    </row>
    <row r="44" spans="1:36" s="59" customFormat="1" ht="103.5" customHeight="1" thickBot="1">
      <c r="A44" s="2473">
        <v>5</v>
      </c>
      <c r="B44" s="2510" t="s">
        <v>961</v>
      </c>
      <c r="C44" s="2517" t="s">
        <v>960</v>
      </c>
      <c r="D44" s="2499" t="s">
        <v>959</v>
      </c>
      <c r="E44" s="1124" t="s">
        <v>958</v>
      </c>
      <c r="F44" s="1125">
        <v>1</v>
      </c>
      <c r="G44" s="1126"/>
      <c r="H44" s="1127"/>
      <c r="I44" s="224" t="s">
        <v>957</v>
      </c>
      <c r="J44" s="1775" t="s">
        <v>956</v>
      </c>
      <c r="K44" s="658">
        <v>1</v>
      </c>
      <c r="L44" s="224" t="s">
        <v>898</v>
      </c>
      <c r="M44" s="1775" t="s">
        <v>947</v>
      </c>
      <c r="N44" s="638">
        <v>0.1</v>
      </c>
      <c r="O44" s="1775" t="s">
        <v>955</v>
      </c>
      <c r="P44" s="650">
        <v>42736</v>
      </c>
      <c r="Q44" s="650">
        <v>43100</v>
      </c>
      <c r="R44" s="653">
        <v>1</v>
      </c>
      <c r="S44" s="653">
        <v>1</v>
      </c>
      <c r="T44" s="653">
        <v>1</v>
      </c>
      <c r="U44" s="653">
        <v>1</v>
      </c>
      <c r="V44" s="653">
        <v>1</v>
      </c>
      <c r="W44" s="653">
        <v>1</v>
      </c>
      <c r="X44" s="653">
        <v>1</v>
      </c>
      <c r="Y44" s="653">
        <v>1</v>
      </c>
      <c r="Z44" s="653">
        <v>1</v>
      </c>
      <c r="AA44" s="653">
        <v>1</v>
      </c>
      <c r="AB44" s="653">
        <v>1</v>
      </c>
      <c r="AC44" s="653">
        <v>1</v>
      </c>
      <c r="AD44" s="1809">
        <v>1</v>
      </c>
      <c r="AE44" s="1774">
        <v>0</v>
      </c>
      <c r="AF44" s="1774">
        <v>0</v>
      </c>
      <c r="AG44" s="1774"/>
      <c r="AH44" s="1069"/>
      <c r="AI44" s="2139">
        <v>1</v>
      </c>
      <c r="AJ44" s="2153">
        <v>0.14285714285714285</v>
      </c>
    </row>
    <row r="45" spans="1:36" s="59" customFormat="1" ht="77.25" customHeight="1" thickBot="1">
      <c r="A45" s="2474"/>
      <c r="B45" s="2511"/>
      <c r="C45" s="2518"/>
      <c r="D45" s="2500"/>
      <c r="E45" s="1119" t="s">
        <v>954</v>
      </c>
      <c r="F45" s="1085">
        <v>1</v>
      </c>
      <c r="G45" s="1128"/>
      <c r="H45" s="1129"/>
      <c r="I45" s="225" t="s">
        <v>953</v>
      </c>
      <c r="J45" s="1775" t="s">
        <v>952</v>
      </c>
      <c r="K45" s="224">
        <v>21</v>
      </c>
      <c r="L45" s="224" t="s">
        <v>1494</v>
      </c>
      <c r="M45" s="1775" t="s">
        <v>947</v>
      </c>
      <c r="N45" s="638">
        <v>0.05</v>
      </c>
      <c r="O45" s="1775" t="s">
        <v>946</v>
      </c>
      <c r="P45" s="659">
        <v>42750</v>
      </c>
      <c r="Q45" s="650">
        <v>43085</v>
      </c>
      <c r="R45" s="1833"/>
      <c r="S45" s="1833"/>
      <c r="T45" s="1833">
        <v>2</v>
      </c>
      <c r="U45" s="1833"/>
      <c r="V45" s="1833"/>
      <c r="W45" s="1833">
        <v>4</v>
      </c>
      <c r="X45" s="1833"/>
      <c r="Y45" s="1833"/>
      <c r="Z45" s="1829">
        <v>7</v>
      </c>
      <c r="AA45" s="1829"/>
      <c r="AB45" s="1829"/>
      <c r="AC45" s="1829">
        <v>8</v>
      </c>
      <c r="AD45" s="1831">
        <f aca="true" t="shared" si="1" ref="AD45:AD50">SUM(R45:AC45)</f>
        <v>21</v>
      </c>
      <c r="AE45" s="1774">
        <v>0</v>
      </c>
      <c r="AF45" s="1774">
        <v>0</v>
      </c>
      <c r="AG45" s="2530">
        <f>+AG81*59%</f>
        <v>365037355.793</v>
      </c>
      <c r="AH45" s="1069" t="s">
        <v>70</v>
      </c>
      <c r="AI45" s="2140">
        <v>1</v>
      </c>
      <c r="AJ45" s="2154">
        <v>0.14285714285714285</v>
      </c>
    </row>
    <row r="46" spans="1:36" s="59" customFormat="1" ht="60" customHeight="1" thickBot="1">
      <c r="A46" s="2474"/>
      <c r="B46" s="2511"/>
      <c r="C46" s="2518"/>
      <c r="D46" s="2501"/>
      <c r="E46" s="1130" t="s">
        <v>951</v>
      </c>
      <c r="F46" s="1131">
        <v>0</v>
      </c>
      <c r="G46" s="1128"/>
      <c r="H46" s="634"/>
      <c r="I46" s="225" t="s">
        <v>950</v>
      </c>
      <c r="J46" s="1775" t="s">
        <v>949</v>
      </c>
      <c r="K46" s="224">
        <v>21</v>
      </c>
      <c r="L46" s="224" t="s">
        <v>948</v>
      </c>
      <c r="M46" s="1775" t="s">
        <v>947</v>
      </c>
      <c r="N46" s="638">
        <v>0.1</v>
      </c>
      <c r="O46" s="1775" t="s">
        <v>946</v>
      </c>
      <c r="P46" s="659">
        <v>42750</v>
      </c>
      <c r="Q46" s="650">
        <v>43085</v>
      </c>
      <c r="R46" s="1833"/>
      <c r="S46" s="1833"/>
      <c r="T46" s="1833">
        <v>2</v>
      </c>
      <c r="U46" s="1833"/>
      <c r="V46" s="1833"/>
      <c r="W46" s="1833">
        <v>4</v>
      </c>
      <c r="X46" s="1833"/>
      <c r="Y46" s="1833"/>
      <c r="Z46" s="1829">
        <v>7</v>
      </c>
      <c r="AA46" s="1829"/>
      <c r="AB46" s="1829"/>
      <c r="AC46" s="1829">
        <v>8</v>
      </c>
      <c r="AD46" s="1831">
        <f>SUM(R46:AC46)</f>
        <v>21</v>
      </c>
      <c r="AE46" s="660">
        <v>0</v>
      </c>
      <c r="AF46" s="1774">
        <v>0</v>
      </c>
      <c r="AG46" s="2530"/>
      <c r="AH46" s="1069" t="s">
        <v>70</v>
      </c>
      <c r="AI46" s="2140" t="s">
        <v>95</v>
      </c>
      <c r="AJ46" s="2154">
        <v>0.375</v>
      </c>
    </row>
    <row r="47" spans="1:98" s="523" customFormat="1" ht="60" customHeight="1" thickBot="1">
      <c r="A47" s="2474"/>
      <c r="B47" s="2511"/>
      <c r="C47" s="2519"/>
      <c r="D47" s="43"/>
      <c r="E47" s="1130"/>
      <c r="F47" s="1131"/>
      <c r="G47" s="1128"/>
      <c r="H47" s="634"/>
      <c r="I47" s="225" t="s">
        <v>1527</v>
      </c>
      <c r="J47" s="378" t="s">
        <v>770</v>
      </c>
      <c r="K47" s="225">
        <v>1</v>
      </c>
      <c r="L47" s="225" t="s">
        <v>1528</v>
      </c>
      <c r="M47" s="378" t="s">
        <v>1501</v>
      </c>
      <c r="N47" s="379">
        <v>0.05</v>
      </c>
      <c r="O47" s="378" t="s">
        <v>770</v>
      </c>
      <c r="P47" s="661">
        <v>42750</v>
      </c>
      <c r="Q47" s="650">
        <v>42916</v>
      </c>
      <c r="R47" s="1833"/>
      <c r="S47" s="1833"/>
      <c r="T47" s="1833"/>
      <c r="U47" s="1833"/>
      <c r="V47" s="1833"/>
      <c r="W47" s="1833">
        <v>1</v>
      </c>
      <c r="X47" s="1833"/>
      <c r="Y47" s="1833"/>
      <c r="Z47" s="1829"/>
      <c r="AA47" s="1829"/>
      <c r="AB47" s="1829"/>
      <c r="AC47" s="1829"/>
      <c r="AD47" s="850">
        <f>SUM(R47:AC47)</f>
        <v>1</v>
      </c>
      <c r="AE47" s="651">
        <v>0</v>
      </c>
      <c r="AF47" s="1774">
        <v>0</v>
      </c>
      <c r="AG47" s="1774"/>
      <c r="AH47" s="1132"/>
      <c r="AI47" s="2140">
        <v>1</v>
      </c>
      <c r="AJ47" s="2154">
        <v>0.20588235294117646</v>
      </c>
      <c r="CT47" s="59"/>
    </row>
    <row r="48" spans="1:36" s="59" customFormat="1" ht="88.5" customHeight="1" thickBot="1">
      <c r="A48" s="2474"/>
      <c r="B48" s="2511"/>
      <c r="C48" s="1133" t="s">
        <v>945</v>
      </c>
      <c r="D48" s="1134" t="s">
        <v>944</v>
      </c>
      <c r="E48" s="1130"/>
      <c r="F48" s="1131"/>
      <c r="G48" s="1128"/>
      <c r="H48" s="634"/>
      <c r="I48" s="225" t="s">
        <v>1495</v>
      </c>
      <c r="J48" s="1775" t="s">
        <v>943</v>
      </c>
      <c r="K48" s="224">
        <v>16</v>
      </c>
      <c r="L48" s="224" t="s">
        <v>1496</v>
      </c>
      <c r="M48" s="1775" t="s">
        <v>1501</v>
      </c>
      <c r="N48" s="638">
        <v>0.05</v>
      </c>
      <c r="O48" s="1775" t="s">
        <v>700</v>
      </c>
      <c r="P48" s="659">
        <v>42750</v>
      </c>
      <c r="Q48" s="650">
        <v>43100</v>
      </c>
      <c r="R48" s="1833"/>
      <c r="S48" s="1833"/>
      <c r="T48" s="1833"/>
      <c r="U48" s="1833"/>
      <c r="V48" s="1833"/>
      <c r="W48" s="1833">
        <v>6</v>
      </c>
      <c r="X48" s="1833"/>
      <c r="Y48" s="1833"/>
      <c r="Z48" s="1833"/>
      <c r="AA48" s="1829"/>
      <c r="AB48" s="1829">
        <v>10</v>
      </c>
      <c r="AC48" s="1829"/>
      <c r="AD48" s="1831">
        <f t="shared" si="1"/>
        <v>16</v>
      </c>
      <c r="AE48" s="1774">
        <f>(4*7000000)*12</f>
        <v>336000000</v>
      </c>
      <c r="AF48" s="1774">
        <v>0</v>
      </c>
      <c r="AG48" s="1774"/>
      <c r="AH48" s="1069"/>
      <c r="AI48" s="2140" t="s">
        <v>95</v>
      </c>
      <c r="AJ48" s="2154">
        <v>0.8999999999999999</v>
      </c>
    </row>
    <row r="49" spans="1:36" s="59" customFormat="1" ht="85.5" customHeight="1" thickBot="1">
      <c r="A49" s="2474"/>
      <c r="B49" s="2511"/>
      <c r="C49" s="501" t="s">
        <v>942</v>
      </c>
      <c r="D49" s="500"/>
      <c r="E49" s="1119"/>
      <c r="F49" s="1135"/>
      <c r="G49" s="1136"/>
      <c r="H49" s="1129"/>
      <c r="I49" s="224" t="s">
        <v>1500</v>
      </c>
      <c r="J49" s="1775" t="s">
        <v>941</v>
      </c>
      <c r="K49" s="224">
        <v>34</v>
      </c>
      <c r="L49" s="224" t="s">
        <v>1497</v>
      </c>
      <c r="M49" s="1775" t="s">
        <v>1498</v>
      </c>
      <c r="N49" s="638">
        <v>0.1</v>
      </c>
      <c r="O49" s="1775" t="s">
        <v>700</v>
      </c>
      <c r="P49" s="659">
        <v>42750</v>
      </c>
      <c r="Q49" s="650">
        <v>43100</v>
      </c>
      <c r="R49" s="1833"/>
      <c r="S49" s="1833"/>
      <c r="T49" s="1833">
        <v>3</v>
      </c>
      <c r="U49" s="1833"/>
      <c r="V49" s="1833"/>
      <c r="W49" s="1833">
        <v>8</v>
      </c>
      <c r="X49" s="1833"/>
      <c r="Y49" s="1833"/>
      <c r="Z49" s="1833">
        <v>9</v>
      </c>
      <c r="AA49" s="1829"/>
      <c r="AB49" s="1829"/>
      <c r="AC49" s="1829">
        <v>14</v>
      </c>
      <c r="AD49" s="1831">
        <f>SUM(R49:AC49)</f>
        <v>34</v>
      </c>
      <c r="AE49" s="1774">
        <v>0</v>
      </c>
      <c r="AF49" s="1774">
        <v>0</v>
      </c>
      <c r="AG49" s="1774">
        <f>+AG81*41%</f>
        <v>253670026.907</v>
      </c>
      <c r="AH49" s="1069" t="s">
        <v>70</v>
      </c>
      <c r="AI49" s="2140">
        <v>1</v>
      </c>
      <c r="AJ49" s="2154">
        <v>0.3333333333333333</v>
      </c>
    </row>
    <row r="50" spans="1:36" s="59" customFormat="1" ht="64.5" thickBot="1">
      <c r="A50" s="2474"/>
      <c r="B50" s="2511"/>
      <c r="C50" s="2532" t="s">
        <v>940</v>
      </c>
      <c r="D50" s="1070"/>
      <c r="E50" s="1070" t="s">
        <v>939</v>
      </c>
      <c r="F50" s="1071">
        <v>0.7</v>
      </c>
      <c r="G50" s="1070"/>
      <c r="H50" s="1072"/>
      <c r="I50" s="597" t="s">
        <v>938</v>
      </c>
      <c r="J50" s="1775" t="s">
        <v>770</v>
      </c>
      <c r="K50" s="224">
        <v>1</v>
      </c>
      <c r="L50" s="224" t="s">
        <v>1499</v>
      </c>
      <c r="M50" s="1775" t="s">
        <v>931</v>
      </c>
      <c r="N50" s="638">
        <v>0.1</v>
      </c>
      <c r="O50" s="1775" t="s">
        <v>339</v>
      </c>
      <c r="P50" s="659">
        <v>42750</v>
      </c>
      <c r="Q50" s="650">
        <v>42947</v>
      </c>
      <c r="R50" s="1833"/>
      <c r="S50" s="1833"/>
      <c r="T50" s="1833"/>
      <c r="U50" s="1833"/>
      <c r="V50" s="1833"/>
      <c r="W50" s="1833"/>
      <c r="X50" s="1833">
        <v>1</v>
      </c>
      <c r="Y50" s="1833"/>
      <c r="Z50" s="1833"/>
      <c r="AA50" s="1829"/>
      <c r="AB50" s="1829"/>
      <c r="AC50" s="1829"/>
      <c r="AD50" s="1831">
        <f t="shared" si="1"/>
        <v>1</v>
      </c>
      <c r="AE50" s="1774">
        <v>0</v>
      </c>
      <c r="AF50" s="1774">
        <v>0</v>
      </c>
      <c r="AG50" s="1774"/>
      <c r="AH50" s="1069"/>
      <c r="AI50" s="2140" t="s">
        <v>95</v>
      </c>
      <c r="AJ50" s="2154">
        <v>0.15</v>
      </c>
    </row>
    <row r="51" spans="1:36" s="59" customFormat="1" ht="96.75" customHeight="1" thickBot="1">
      <c r="A51" s="2474"/>
      <c r="B51" s="2511"/>
      <c r="C51" s="2533"/>
      <c r="D51" s="1077"/>
      <c r="E51" s="1077" t="s">
        <v>937</v>
      </c>
      <c r="F51" s="1078">
        <v>1</v>
      </c>
      <c r="G51" s="1077"/>
      <c r="H51" s="631"/>
      <c r="I51" s="1775" t="s">
        <v>936</v>
      </c>
      <c r="J51" s="1775" t="s">
        <v>899</v>
      </c>
      <c r="K51" s="658">
        <v>1</v>
      </c>
      <c r="L51" s="224" t="s">
        <v>898</v>
      </c>
      <c r="M51" s="1775" t="s">
        <v>931</v>
      </c>
      <c r="N51" s="638">
        <v>0.05</v>
      </c>
      <c r="O51" s="1775" t="s">
        <v>897</v>
      </c>
      <c r="P51" s="659">
        <v>42750</v>
      </c>
      <c r="Q51" s="650">
        <v>43100</v>
      </c>
      <c r="R51" s="1834">
        <v>1</v>
      </c>
      <c r="S51" s="1834">
        <v>1</v>
      </c>
      <c r="T51" s="1834">
        <v>1</v>
      </c>
      <c r="U51" s="1834">
        <v>1</v>
      </c>
      <c r="V51" s="1834">
        <v>1</v>
      </c>
      <c r="W51" s="1834">
        <v>1</v>
      </c>
      <c r="X51" s="1834">
        <v>1</v>
      </c>
      <c r="Y51" s="1834">
        <v>1</v>
      </c>
      <c r="Z51" s="1834">
        <v>1</v>
      </c>
      <c r="AA51" s="1834">
        <v>1</v>
      </c>
      <c r="AB51" s="1834">
        <v>1</v>
      </c>
      <c r="AC51" s="1834">
        <v>1</v>
      </c>
      <c r="AD51" s="1809">
        <v>1</v>
      </c>
      <c r="AE51" s="1774">
        <v>0</v>
      </c>
      <c r="AF51" s="1774">
        <v>0</v>
      </c>
      <c r="AG51" s="1774"/>
      <c r="AH51" s="1069"/>
      <c r="AI51" s="2141" t="s">
        <v>95</v>
      </c>
      <c r="AJ51" s="2158">
        <v>0</v>
      </c>
    </row>
    <row r="52" spans="1:36" s="59" customFormat="1" ht="99" customHeight="1" thickBot="1">
      <c r="A52" s="2474"/>
      <c r="B52" s="2511"/>
      <c r="C52" s="1117" t="s">
        <v>935</v>
      </c>
      <c r="D52" s="1137" t="s">
        <v>934</v>
      </c>
      <c r="E52" s="1111" t="s">
        <v>933</v>
      </c>
      <c r="F52" s="1112">
        <v>0.67</v>
      </c>
      <c r="G52" s="1111"/>
      <c r="H52" s="1113"/>
      <c r="I52" s="378" t="s">
        <v>932</v>
      </c>
      <c r="J52" s="378" t="s">
        <v>894</v>
      </c>
      <c r="K52" s="663">
        <v>1</v>
      </c>
      <c r="L52" s="1659" t="s">
        <v>1766</v>
      </c>
      <c r="M52" s="1660" t="s">
        <v>931</v>
      </c>
      <c r="N52" s="379">
        <v>0.05</v>
      </c>
      <c r="O52" s="378" t="s">
        <v>930</v>
      </c>
      <c r="P52" s="661">
        <v>42750</v>
      </c>
      <c r="Q52" s="650">
        <v>43100</v>
      </c>
      <c r="R52" s="664"/>
      <c r="S52" s="664"/>
      <c r="T52" s="664"/>
      <c r="U52" s="664"/>
      <c r="V52" s="664"/>
      <c r="W52" s="664"/>
      <c r="X52" s="664"/>
      <c r="Y52" s="664"/>
      <c r="Z52" s="664"/>
      <c r="AA52" s="664"/>
      <c r="AB52" s="664"/>
      <c r="AC52" s="664">
        <v>1</v>
      </c>
      <c r="AD52" s="1815">
        <f aca="true" t="shared" si="2" ref="AD52:AD57">SUM(R52:AC52)</f>
        <v>1</v>
      </c>
      <c r="AE52" s="1774">
        <v>80000000</v>
      </c>
      <c r="AF52" s="1774">
        <v>46295608.33</v>
      </c>
      <c r="AG52" s="1774"/>
      <c r="AH52" s="1069"/>
      <c r="AI52" s="2140" t="s">
        <v>95</v>
      </c>
      <c r="AJ52" s="2154">
        <v>0.2</v>
      </c>
    </row>
    <row r="53" spans="1:36" s="59" customFormat="1" ht="99" customHeight="1" thickBot="1">
      <c r="A53" s="2474"/>
      <c r="B53" s="2511"/>
      <c r="C53" s="2487" t="s">
        <v>929</v>
      </c>
      <c r="D53" s="1138" t="s">
        <v>928</v>
      </c>
      <c r="E53" s="1086" t="s">
        <v>927</v>
      </c>
      <c r="F53" s="1139">
        <v>0.3</v>
      </c>
      <c r="G53" s="1111"/>
      <c r="H53" s="1140"/>
      <c r="I53" s="1775" t="s">
        <v>1685</v>
      </c>
      <c r="J53" s="1775" t="s">
        <v>926</v>
      </c>
      <c r="K53" s="224">
        <v>3</v>
      </c>
      <c r="L53" s="1661" t="s">
        <v>1767</v>
      </c>
      <c r="M53" s="1662" t="s">
        <v>924</v>
      </c>
      <c r="N53" s="638">
        <v>0.05</v>
      </c>
      <c r="O53" s="1775" t="s">
        <v>923</v>
      </c>
      <c r="P53" s="659">
        <v>42856</v>
      </c>
      <c r="Q53" s="650">
        <v>43084</v>
      </c>
      <c r="R53" s="1833"/>
      <c r="S53" s="1833"/>
      <c r="T53" s="1833"/>
      <c r="U53" s="1833"/>
      <c r="V53" s="1833">
        <v>1</v>
      </c>
      <c r="W53" s="1833"/>
      <c r="X53" s="1833">
        <v>1</v>
      </c>
      <c r="Y53" s="1833"/>
      <c r="Z53" s="1833">
        <v>1</v>
      </c>
      <c r="AA53" s="1829"/>
      <c r="AB53" s="1829"/>
      <c r="AC53" s="1829"/>
      <c r="AD53" s="1831">
        <f t="shared" si="2"/>
        <v>3</v>
      </c>
      <c r="AE53" s="1774">
        <v>0</v>
      </c>
      <c r="AF53" s="1774">
        <v>0</v>
      </c>
      <c r="AG53" s="1774"/>
      <c r="AH53" s="1069"/>
      <c r="AI53" s="2140">
        <v>1</v>
      </c>
      <c r="AJ53" s="2154">
        <v>0.3333333333333333</v>
      </c>
    </row>
    <row r="54" spans="1:36" s="59" customFormat="1" ht="99" customHeight="1" thickBot="1">
      <c r="A54" s="2474"/>
      <c r="B54" s="2511"/>
      <c r="C54" s="2488"/>
      <c r="D54" s="2520" t="s">
        <v>925</v>
      </c>
      <c r="E54" s="1086"/>
      <c r="F54" s="1139"/>
      <c r="G54" s="1111"/>
      <c r="H54" s="1116"/>
      <c r="I54" s="652" t="s">
        <v>1455</v>
      </c>
      <c r="J54" s="1775" t="s">
        <v>339</v>
      </c>
      <c r="K54" s="224">
        <v>1</v>
      </c>
      <c r="L54" s="1663" t="s">
        <v>1768</v>
      </c>
      <c r="M54" s="1658" t="s">
        <v>1769</v>
      </c>
      <c r="N54" s="638">
        <v>0.05</v>
      </c>
      <c r="O54" s="1775" t="s">
        <v>923</v>
      </c>
      <c r="P54" s="659">
        <v>42856</v>
      </c>
      <c r="Q54" s="650">
        <v>43084</v>
      </c>
      <c r="R54" s="1833"/>
      <c r="S54" s="1833"/>
      <c r="T54" s="1833"/>
      <c r="U54" s="1833"/>
      <c r="V54" s="1833"/>
      <c r="W54" s="1833"/>
      <c r="X54" s="1833"/>
      <c r="Y54" s="1833"/>
      <c r="Z54" s="1833"/>
      <c r="AA54" s="1829"/>
      <c r="AB54" s="1829"/>
      <c r="AC54" s="1829">
        <v>1</v>
      </c>
      <c r="AD54" s="1831">
        <f t="shared" si="2"/>
        <v>1</v>
      </c>
      <c r="AE54" s="1774">
        <v>0</v>
      </c>
      <c r="AF54" s="1774">
        <v>0</v>
      </c>
      <c r="AG54" s="1774"/>
      <c r="AH54" s="1069"/>
      <c r="AI54" s="2140">
        <v>1</v>
      </c>
      <c r="AJ54" s="2154">
        <v>0.3333333333333333</v>
      </c>
    </row>
    <row r="55" spans="1:36" s="59" customFormat="1" ht="99" customHeight="1" thickBot="1">
      <c r="A55" s="2474"/>
      <c r="B55" s="2511"/>
      <c r="C55" s="2488"/>
      <c r="D55" s="2521"/>
      <c r="E55" s="1086" t="s">
        <v>922</v>
      </c>
      <c r="F55" s="1139">
        <v>1</v>
      </c>
      <c r="G55" s="1111"/>
      <c r="H55" s="1116"/>
      <c r="I55" s="1775" t="s">
        <v>921</v>
      </c>
      <c r="J55" s="1775" t="s">
        <v>920</v>
      </c>
      <c r="K55" s="658">
        <v>1</v>
      </c>
      <c r="L55" s="224" t="s">
        <v>919</v>
      </c>
      <c r="M55" s="1775" t="s">
        <v>914</v>
      </c>
      <c r="N55" s="638">
        <v>0.05</v>
      </c>
      <c r="O55" s="1775" t="s">
        <v>918</v>
      </c>
      <c r="P55" s="659">
        <v>42795</v>
      </c>
      <c r="Q55" s="650">
        <v>43070</v>
      </c>
      <c r="R55" s="1834">
        <v>1</v>
      </c>
      <c r="S55" s="1834">
        <v>1</v>
      </c>
      <c r="T55" s="1834">
        <v>1</v>
      </c>
      <c r="U55" s="1834">
        <v>1</v>
      </c>
      <c r="V55" s="1834">
        <v>1</v>
      </c>
      <c r="W55" s="1834">
        <v>1</v>
      </c>
      <c r="X55" s="1834">
        <v>1</v>
      </c>
      <c r="Y55" s="1834">
        <v>1</v>
      </c>
      <c r="Z55" s="1834">
        <v>1</v>
      </c>
      <c r="AA55" s="1834">
        <v>1</v>
      </c>
      <c r="AB55" s="1834">
        <v>1</v>
      </c>
      <c r="AC55" s="1834">
        <v>1</v>
      </c>
      <c r="AD55" s="1809">
        <v>1</v>
      </c>
      <c r="AE55" s="1774">
        <v>0</v>
      </c>
      <c r="AF55" s="1774">
        <v>0</v>
      </c>
      <c r="AG55" s="1774"/>
      <c r="AH55" s="1069"/>
      <c r="AI55" s="2139" t="s">
        <v>95</v>
      </c>
      <c r="AJ55" s="2153">
        <v>0</v>
      </c>
    </row>
    <row r="56" spans="1:36" s="59" customFormat="1" ht="99" customHeight="1" thickBot="1">
      <c r="A56" s="2474"/>
      <c r="B56" s="2511"/>
      <c r="C56" s="2488"/>
      <c r="D56" s="1138" t="s">
        <v>917</v>
      </c>
      <c r="E56" s="1086" t="s">
        <v>916</v>
      </c>
      <c r="F56" s="1139">
        <v>1</v>
      </c>
      <c r="G56" s="1111"/>
      <c r="H56" s="1116"/>
      <c r="I56" s="1775" t="s">
        <v>915</v>
      </c>
      <c r="J56" s="1775" t="s">
        <v>700</v>
      </c>
      <c r="K56" s="224">
        <v>3</v>
      </c>
      <c r="L56" s="224" t="s">
        <v>1502</v>
      </c>
      <c r="M56" s="1775" t="s">
        <v>914</v>
      </c>
      <c r="N56" s="638">
        <v>0.1</v>
      </c>
      <c r="O56" s="1775" t="s">
        <v>726</v>
      </c>
      <c r="P56" s="659">
        <v>42736</v>
      </c>
      <c r="Q56" s="650">
        <v>75911</v>
      </c>
      <c r="R56" s="1833"/>
      <c r="S56" s="1833"/>
      <c r="T56" s="1833"/>
      <c r="U56" s="1833">
        <v>1</v>
      </c>
      <c r="V56" s="1833"/>
      <c r="W56" s="1833"/>
      <c r="X56" s="1833"/>
      <c r="Y56" s="1833">
        <v>1</v>
      </c>
      <c r="Z56" s="1833"/>
      <c r="AA56" s="1829"/>
      <c r="AB56" s="1829"/>
      <c r="AC56" s="1829">
        <v>1</v>
      </c>
      <c r="AD56" s="1831">
        <f t="shared" si="2"/>
        <v>3</v>
      </c>
      <c r="AE56" s="1774">
        <v>0</v>
      </c>
      <c r="AF56" s="1774">
        <v>0</v>
      </c>
      <c r="AG56" s="1774"/>
      <c r="AH56" s="1069"/>
      <c r="AI56" s="2140">
        <v>1</v>
      </c>
      <c r="AJ56" s="2154">
        <v>0.25</v>
      </c>
    </row>
    <row r="57" spans="1:36" s="59" customFormat="1" ht="33.75" customHeight="1" thickBot="1">
      <c r="A57" s="2475"/>
      <c r="B57" s="2512"/>
      <c r="C57" s="2489"/>
      <c r="D57" s="1086"/>
      <c r="E57" s="1086" t="s">
        <v>913</v>
      </c>
      <c r="F57" s="1139">
        <v>1</v>
      </c>
      <c r="G57" s="1111"/>
      <c r="H57" s="632"/>
      <c r="I57" s="1775" t="s">
        <v>912</v>
      </c>
      <c r="J57" s="1775" t="s">
        <v>911</v>
      </c>
      <c r="K57" s="224">
        <v>1</v>
      </c>
      <c r="L57" s="224" t="s">
        <v>1503</v>
      </c>
      <c r="M57" s="1775" t="s">
        <v>924</v>
      </c>
      <c r="N57" s="638">
        <v>0.1</v>
      </c>
      <c r="O57" s="1775" t="s">
        <v>910</v>
      </c>
      <c r="P57" s="659">
        <v>42736</v>
      </c>
      <c r="Q57" s="650">
        <v>75940</v>
      </c>
      <c r="R57" s="1833"/>
      <c r="S57" s="1833"/>
      <c r="T57" s="1833"/>
      <c r="U57" s="1833"/>
      <c r="V57" s="1833"/>
      <c r="W57" s="1833"/>
      <c r="X57" s="1833"/>
      <c r="Y57" s="1833"/>
      <c r="Z57" s="1833"/>
      <c r="AA57" s="1829">
        <v>1</v>
      </c>
      <c r="AB57" s="1829"/>
      <c r="AC57" s="1829"/>
      <c r="AD57" s="850">
        <f t="shared" si="2"/>
        <v>1</v>
      </c>
      <c r="AE57" s="1774">
        <v>250000000</v>
      </c>
      <c r="AF57" s="1774">
        <v>200000000</v>
      </c>
      <c r="AG57" s="1774"/>
      <c r="AH57" s="1069"/>
      <c r="AI57" s="2140" t="s">
        <v>95</v>
      </c>
      <c r="AJ57" s="2154">
        <v>0</v>
      </c>
    </row>
    <row r="58" spans="1:98" s="48" customFormat="1" ht="13.5" thickBot="1">
      <c r="A58" s="2401" t="s">
        <v>92</v>
      </c>
      <c r="B58" s="2402"/>
      <c r="C58" s="2402"/>
      <c r="D58" s="2402"/>
      <c r="E58" s="2402"/>
      <c r="F58" s="2402"/>
      <c r="G58" s="1141"/>
      <c r="H58" s="1073"/>
      <c r="I58" s="572"/>
      <c r="J58" s="572"/>
      <c r="K58" s="572"/>
      <c r="L58" s="572"/>
      <c r="M58" s="572"/>
      <c r="N58" s="573">
        <f>SUM(N44:N57)</f>
        <v>1.0000000000000002</v>
      </c>
      <c r="O58" s="572"/>
      <c r="P58" s="572"/>
      <c r="Q58" s="572"/>
      <c r="R58" s="572"/>
      <c r="S58" s="572"/>
      <c r="T58" s="572"/>
      <c r="U58" s="572"/>
      <c r="V58" s="572"/>
      <c r="W58" s="572"/>
      <c r="X58" s="572"/>
      <c r="Y58" s="572"/>
      <c r="Z58" s="572"/>
      <c r="AA58" s="572"/>
      <c r="AB58" s="572"/>
      <c r="AC58" s="572"/>
      <c r="AD58" s="572"/>
      <c r="AE58" s="637">
        <f>SUM(AE44:AE57)</f>
        <v>666000000</v>
      </c>
      <c r="AF58" s="637">
        <f>SUM(AF44:AF57)</f>
        <v>246295608.32999998</v>
      </c>
      <c r="AG58" s="637"/>
      <c r="AH58" s="575"/>
      <c r="AI58" s="2143">
        <f>AVERAGE(AI44:AI57)</f>
        <v>1</v>
      </c>
      <c r="AJ58" s="2156"/>
      <c r="CT58" s="59"/>
    </row>
    <row r="59" spans="1:36" s="59" customFormat="1" ht="50.25" customHeight="1" thickBot="1">
      <c r="A59" s="2524">
        <v>6</v>
      </c>
      <c r="B59" s="2473" t="s">
        <v>909</v>
      </c>
      <c r="C59" s="2517" t="s">
        <v>908</v>
      </c>
      <c r="D59" s="2536" t="s">
        <v>907</v>
      </c>
      <c r="E59" s="1142" t="s">
        <v>906</v>
      </c>
      <c r="F59" s="1143">
        <v>1</v>
      </c>
      <c r="G59" s="1107"/>
      <c r="H59" s="1144"/>
      <c r="I59" s="1775" t="s">
        <v>905</v>
      </c>
      <c r="J59" s="1775" t="s">
        <v>904</v>
      </c>
      <c r="K59" s="225">
        <v>4</v>
      </c>
      <c r="L59" s="224" t="s">
        <v>1504</v>
      </c>
      <c r="M59" s="378" t="s">
        <v>889</v>
      </c>
      <c r="N59" s="379">
        <v>0.15</v>
      </c>
      <c r="O59" s="378" t="s">
        <v>903</v>
      </c>
      <c r="P59" s="650">
        <v>42767</v>
      </c>
      <c r="Q59" s="650">
        <v>43084</v>
      </c>
      <c r="R59" s="665"/>
      <c r="S59" s="665"/>
      <c r="T59" s="665">
        <v>1</v>
      </c>
      <c r="U59" s="665"/>
      <c r="V59" s="665"/>
      <c r="W59" s="665">
        <v>1</v>
      </c>
      <c r="X59" s="665"/>
      <c r="Y59" s="665"/>
      <c r="Z59" s="665">
        <v>1</v>
      </c>
      <c r="AA59" s="665"/>
      <c r="AB59" s="665"/>
      <c r="AC59" s="665">
        <v>1</v>
      </c>
      <c r="AD59" s="1815">
        <f>SUM(R59:AC59)</f>
        <v>4</v>
      </c>
      <c r="AE59" s="1774">
        <v>0</v>
      </c>
      <c r="AF59" s="1774">
        <v>0</v>
      </c>
      <c r="AG59" s="1774"/>
      <c r="AH59" s="1069"/>
      <c r="AI59" s="2140" t="s">
        <v>95</v>
      </c>
      <c r="AJ59" s="2154">
        <v>0</v>
      </c>
    </row>
    <row r="60" spans="1:36" s="59" customFormat="1" ht="50.25" customHeight="1" thickBot="1">
      <c r="A60" s="2525"/>
      <c r="B60" s="2474"/>
      <c r="C60" s="2518"/>
      <c r="D60" s="2537"/>
      <c r="E60" s="1142"/>
      <c r="F60" s="1143"/>
      <c r="G60" s="1138"/>
      <c r="H60" s="1109"/>
      <c r="I60" s="2531" t="s">
        <v>902</v>
      </c>
      <c r="J60" s="1775" t="s">
        <v>901</v>
      </c>
      <c r="K60" s="225">
        <v>1</v>
      </c>
      <c r="L60" s="224" t="s">
        <v>1505</v>
      </c>
      <c r="M60" s="378" t="s">
        <v>889</v>
      </c>
      <c r="N60" s="379">
        <v>0.2</v>
      </c>
      <c r="O60" s="378" t="s">
        <v>85</v>
      </c>
      <c r="P60" s="650">
        <v>42745</v>
      </c>
      <c r="Q60" s="650">
        <v>43008</v>
      </c>
      <c r="R60" s="665"/>
      <c r="S60" s="665"/>
      <c r="T60" s="665"/>
      <c r="U60" s="665"/>
      <c r="V60" s="665"/>
      <c r="W60" s="665"/>
      <c r="X60" s="665"/>
      <c r="Y60" s="665"/>
      <c r="Z60" s="665">
        <v>1</v>
      </c>
      <c r="AA60" s="665"/>
      <c r="AB60" s="665"/>
      <c r="AC60" s="665"/>
      <c r="AD60" s="1815">
        <f>SUM(R60:AC60)</f>
        <v>1</v>
      </c>
      <c r="AE60" s="1774">
        <v>0</v>
      </c>
      <c r="AF60" s="1774">
        <v>0</v>
      </c>
      <c r="AG60" s="1774"/>
      <c r="AH60" s="1069"/>
      <c r="AI60" s="2140" t="s">
        <v>95</v>
      </c>
      <c r="AJ60" s="2154">
        <v>0.15</v>
      </c>
    </row>
    <row r="61" spans="1:36" s="59" customFormat="1" ht="50.25" customHeight="1" thickBot="1">
      <c r="A61" s="2525"/>
      <c r="B61" s="2474"/>
      <c r="C61" s="2518"/>
      <c r="D61" s="2537"/>
      <c r="E61" s="1142"/>
      <c r="F61" s="1143"/>
      <c r="G61" s="1138"/>
      <c r="H61" s="1109"/>
      <c r="I61" s="2531"/>
      <c r="J61" s="1775" t="s">
        <v>733</v>
      </c>
      <c r="K61" s="225">
        <v>2</v>
      </c>
      <c r="L61" s="224" t="s">
        <v>1506</v>
      </c>
      <c r="M61" s="378" t="s">
        <v>889</v>
      </c>
      <c r="N61" s="379">
        <v>0.1</v>
      </c>
      <c r="O61" s="378" t="s">
        <v>900</v>
      </c>
      <c r="P61" s="650">
        <v>43009</v>
      </c>
      <c r="Q61" s="650">
        <v>43069</v>
      </c>
      <c r="R61" s="665"/>
      <c r="S61" s="665"/>
      <c r="T61" s="665"/>
      <c r="U61" s="665"/>
      <c r="V61" s="665"/>
      <c r="W61" s="665"/>
      <c r="X61" s="665"/>
      <c r="Y61" s="665"/>
      <c r="Z61" s="665"/>
      <c r="AA61" s="665">
        <v>2</v>
      </c>
      <c r="AB61" s="665"/>
      <c r="AC61" s="665"/>
      <c r="AD61" s="1815">
        <f>SUM(R61:AC61)</f>
        <v>2</v>
      </c>
      <c r="AE61" s="1774">
        <v>0</v>
      </c>
      <c r="AF61" s="1774">
        <v>0</v>
      </c>
      <c r="AG61" s="1774"/>
      <c r="AH61" s="1069"/>
      <c r="AI61" s="2140">
        <v>1</v>
      </c>
      <c r="AJ61" s="2154">
        <v>0.25555555555555554</v>
      </c>
    </row>
    <row r="62" spans="1:36" s="59" customFormat="1" ht="50.25" customHeight="1" thickBot="1">
      <c r="A62" s="2525"/>
      <c r="B62" s="2474"/>
      <c r="C62" s="2519"/>
      <c r="D62" s="2538"/>
      <c r="E62" s="1142" t="s">
        <v>896</v>
      </c>
      <c r="F62" s="1143">
        <v>1</v>
      </c>
      <c r="G62" s="1138"/>
      <c r="H62" s="635"/>
      <c r="I62" s="1775" t="s">
        <v>895</v>
      </c>
      <c r="J62" s="1835" t="s">
        <v>894</v>
      </c>
      <c r="K62" s="1663">
        <v>1</v>
      </c>
      <c r="L62" s="1663" t="s">
        <v>1508</v>
      </c>
      <c r="M62" s="1658" t="s">
        <v>889</v>
      </c>
      <c r="N62" s="1664">
        <v>0.25</v>
      </c>
      <c r="O62" s="1658" t="s">
        <v>85</v>
      </c>
      <c r="P62" s="1665">
        <v>42767</v>
      </c>
      <c r="Q62" s="1665">
        <v>43099</v>
      </c>
      <c r="R62" s="665"/>
      <c r="S62" s="665"/>
      <c r="T62" s="665"/>
      <c r="U62" s="665"/>
      <c r="V62" s="665"/>
      <c r="W62" s="665"/>
      <c r="X62" s="665"/>
      <c r="Y62" s="665"/>
      <c r="Z62" s="665"/>
      <c r="AA62" s="665"/>
      <c r="AB62" s="665">
        <v>1</v>
      </c>
      <c r="AC62" s="665"/>
      <c r="AD62" s="1815">
        <f>SUM(R62:AC62)</f>
        <v>1</v>
      </c>
      <c r="AE62" s="1774">
        <v>0</v>
      </c>
      <c r="AF62" s="1774">
        <v>0</v>
      </c>
      <c r="AG62" s="1774"/>
      <c r="AH62" s="1069"/>
      <c r="AI62" s="2140">
        <v>1</v>
      </c>
      <c r="AJ62" s="2154">
        <v>0.6666666666666666</v>
      </c>
    </row>
    <row r="63" spans="1:36" s="59" customFormat="1" ht="99" customHeight="1" thickBot="1">
      <c r="A63" s="2525"/>
      <c r="B63" s="2474"/>
      <c r="C63" s="1145" t="s">
        <v>893</v>
      </c>
      <c r="D63" s="1142" t="s">
        <v>892</v>
      </c>
      <c r="E63" s="1111"/>
      <c r="F63" s="1112"/>
      <c r="G63" s="1086"/>
      <c r="H63" s="632"/>
      <c r="I63" s="1775" t="s">
        <v>891</v>
      </c>
      <c r="J63" s="1836" t="s">
        <v>890</v>
      </c>
      <c r="K63" s="1666">
        <v>450</v>
      </c>
      <c r="L63" s="1837" t="s">
        <v>1507</v>
      </c>
      <c r="M63" s="1667" t="s">
        <v>889</v>
      </c>
      <c r="N63" s="1838">
        <v>0.3</v>
      </c>
      <c r="O63" s="1667" t="s">
        <v>1445</v>
      </c>
      <c r="P63" s="1668">
        <v>42736</v>
      </c>
      <c r="Q63" s="1668">
        <v>43084</v>
      </c>
      <c r="R63" s="665"/>
      <c r="S63" s="665"/>
      <c r="T63" s="665"/>
      <c r="U63" s="665">
        <v>50</v>
      </c>
      <c r="V63" s="665"/>
      <c r="W63" s="665">
        <v>100</v>
      </c>
      <c r="X63" s="665"/>
      <c r="Y63" s="665">
        <v>100</v>
      </c>
      <c r="Z63" s="665"/>
      <c r="AA63" s="665">
        <v>100</v>
      </c>
      <c r="AB63" s="665">
        <v>100</v>
      </c>
      <c r="AC63" s="665"/>
      <c r="AD63" s="1815">
        <f>SUM(R63:AC63)</f>
        <v>450</v>
      </c>
      <c r="AE63" s="1774">
        <v>80000000</v>
      </c>
      <c r="AF63" s="1774">
        <v>80000000</v>
      </c>
      <c r="AG63" s="1774"/>
      <c r="AH63" s="1069"/>
      <c r="AI63" s="2140">
        <v>1</v>
      </c>
      <c r="AJ63" s="2154">
        <v>0.3333333333333333</v>
      </c>
    </row>
    <row r="64" spans="1:36" s="48" customFormat="1" ht="19.5" customHeight="1" thickBot="1">
      <c r="A64" s="2401" t="s">
        <v>92</v>
      </c>
      <c r="B64" s="2402"/>
      <c r="C64" s="2402"/>
      <c r="D64" s="2402"/>
      <c r="E64" s="2402"/>
      <c r="F64" s="2402"/>
      <c r="G64" s="1073"/>
      <c r="H64" s="1073"/>
      <c r="I64" s="1092"/>
      <c r="J64" s="1092"/>
      <c r="K64" s="1092"/>
      <c r="L64" s="1092"/>
      <c r="M64" s="1092"/>
      <c r="N64" s="1146">
        <f>SUM(N59:N63)</f>
        <v>1</v>
      </c>
      <c r="O64" s="1092"/>
      <c r="P64" s="1092"/>
      <c r="Q64" s="1092"/>
      <c r="R64" s="1092"/>
      <c r="S64" s="1092"/>
      <c r="T64" s="1092"/>
      <c r="U64" s="1092"/>
      <c r="V64" s="1092"/>
      <c r="W64" s="1092"/>
      <c r="X64" s="1092"/>
      <c r="Y64" s="1092"/>
      <c r="Z64" s="1092"/>
      <c r="AA64" s="1092"/>
      <c r="AB64" s="1092"/>
      <c r="AC64" s="1092"/>
      <c r="AD64" s="1092"/>
      <c r="AE64" s="1094">
        <f>SUM(AE59:AE63)</f>
        <v>80000000</v>
      </c>
      <c r="AF64" s="1094">
        <f>SUM(AF59:AF63)</f>
        <v>80000000</v>
      </c>
      <c r="AG64" s="1094"/>
      <c r="AH64" s="1095"/>
      <c r="AI64" s="2148">
        <f>AVERAGE(AI59:AI63)</f>
        <v>1</v>
      </c>
      <c r="AJ64" s="2159"/>
    </row>
    <row r="65" spans="1:36" s="48" customFormat="1" ht="19.5" customHeight="1" thickBot="1">
      <c r="A65" s="2485" t="s">
        <v>102</v>
      </c>
      <c r="B65" s="2486"/>
      <c r="C65" s="2486"/>
      <c r="D65" s="2486"/>
      <c r="E65" s="2486"/>
      <c r="F65" s="2486"/>
      <c r="G65" s="1096"/>
      <c r="H65" s="1096"/>
      <c r="I65" s="1096"/>
      <c r="J65" s="1147"/>
      <c r="K65" s="1147"/>
      <c r="L65" s="1147"/>
      <c r="M65" s="1148"/>
      <c r="N65" s="1148"/>
      <c r="O65" s="1148"/>
      <c r="P65" s="1148"/>
      <c r="Q65" s="1148"/>
      <c r="R65" s="1148"/>
      <c r="S65" s="1148"/>
      <c r="T65" s="1148"/>
      <c r="U65" s="1148"/>
      <c r="V65" s="1148"/>
      <c r="W65" s="1148"/>
      <c r="X65" s="1148"/>
      <c r="Y65" s="1148"/>
      <c r="Z65" s="1148"/>
      <c r="AA65" s="1148"/>
      <c r="AB65" s="1148"/>
      <c r="AC65" s="1148"/>
      <c r="AD65" s="1148"/>
      <c r="AE65" s="1098">
        <f>+AE64+AE58+AE43</f>
        <v>746000000</v>
      </c>
      <c r="AF65" s="1098">
        <f>+AF64+AF58+AF43</f>
        <v>326295608.33</v>
      </c>
      <c r="AG65" s="1098"/>
      <c r="AH65" s="1149"/>
      <c r="AI65" s="2149">
        <f>AVERAGE(AI64,AI58,AI43)</f>
        <v>1</v>
      </c>
      <c r="AJ65" s="2160"/>
    </row>
    <row r="66" spans="1:36" s="58" customFormat="1" ht="9.75" customHeight="1" thickBot="1">
      <c r="A66" s="2514"/>
      <c r="B66" s="2515"/>
      <c r="C66" s="2515"/>
      <c r="D66" s="2515"/>
      <c r="E66" s="2515"/>
      <c r="F66" s="2515"/>
      <c r="G66" s="2515"/>
      <c r="H66" s="2515"/>
      <c r="I66" s="2515"/>
      <c r="J66" s="2515"/>
      <c r="K66" s="2515"/>
      <c r="L66" s="2515"/>
      <c r="M66" s="2515"/>
      <c r="N66" s="2515"/>
      <c r="O66" s="2515"/>
      <c r="P66" s="2515"/>
      <c r="Q66" s="2515"/>
      <c r="R66" s="2515"/>
      <c r="S66" s="2515"/>
      <c r="T66" s="2515"/>
      <c r="U66" s="2515"/>
      <c r="V66" s="2515"/>
      <c r="W66" s="2515"/>
      <c r="X66" s="2515"/>
      <c r="Y66" s="2515"/>
      <c r="Z66" s="2515"/>
      <c r="AA66" s="2515"/>
      <c r="AB66" s="2515"/>
      <c r="AC66" s="2515"/>
      <c r="AD66" s="2515"/>
      <c r="AE66" s="2515"/>
      <c r="AF66" s="2515"/>
      <c r="AG66" s="2515"/>
      <c r="AH66" s="2516"/>
      <c r="AI66" s="1565"/>
      <c r="AJ66" s="2158"/>
    </row>
    <row r="67" spans="1:36" s="46" customFormat="1" ht="21" customHeight="1" thickBot="1">
      <c r="A67" s="2498" t="s">
        <v>10</v>
      </c>
      <c r="B67" s="2498"/>
      <c r="C67" s="2498"/>
      <c r="D67" s="2498"/>
      <c r="E67" s="2498"/>
      <c r="F67" s="2498"/>
      <c r="G67" s="1055"/>
      <c r="H67" s="1055"/>
      <c r="I67" s="1055"/>
      <c r="J67" s="2534" t="s">
        <v>103</v>
      </c>
      <c r="K67" s="2535"/>
      <c r="L67" s="2535"/>
      <c r="M67" s="2535"/>
      <c r="N67" s="2535"/>
      <c r="O67" s="2535"/>
      <c r="P67" s="2535"/>
      <c r="Q67" s="2535"/>
      <c r="R67" s="2535"/>
      <c r="S67" s="2535"/>
      <c r="T67" s="2535"/>
      <c r="U67" s="2535"/>
      <c r="V67" s="2535"/>
      <c r="W67" s="2535"/>
      <c r="X67" s="2535"/>
      <c r="Y67" s="2535"/>
      <c r="Z67" s="2535"/>
      <c r="AA67" s="2535"/>
      <c r="AB67" s="2535"/>
      <c r="AC67" s="2535"/>
      <c r="AD67" s="2535"/>
      <c r="AE67" s="2535"/>
      <c r="AF67" s="2535"/>
      <c r="AG67" s="2535"/>
      <c r="AH67" s="2535"/>
      <c r="AI67" s="2535"/>
      <c r="AJ67" s="2161"/>
    </row>
    <row r="68" spans="1:36" s="58" customFormat="1" ht="9.75" customHeight="1" thickBot="1">
      <c r="A68" s="2514"/>
      <c r="B68" s="2515"/>
      <c r="C68" s="2515"/>
      <c r="D68" s="2515"/>
      <c r="E68" s="2515"/>
      <c r="F68" s="2515"/>
      <c r="G68" s="2515"/>
      <c r="H68" s="2515"/>
      <c r="I68" s="2515"/>
      <c r="J68" s="2515"/>
      <c r="K68" s="2515"/>
      <c r="L68" s="2515"/>
      <c r="M68" s="2515"/>
      <c r="N68" s="2515"/>
      <c r="O68" s="2515"/>
      <c r="P68" s="2515"/>
      <c r="Q68" s="2515"/>
      <c r="R68" s="2515"/>
      <c r="S68" s="2515"/>
      <c r="T68" s="2515"/>
      <c r="U68" s="2515"/>
      <c r="V68" s="2515"/>
      <c r="W68" s="2515"/>
      <c r="X68" s="2515"/>
      <c r="Y68" s="2515"/>
      <c r="Z68" s="2515"/>
      <c r="AA68" s="2515"/>
      <c r="AB68" s="2515"/>
      <c r="AC68" s="2515"/>
      <c r="AD68" s="2515"/>
      <c r="AE68" s="2515"/>
      <c r="AF68" s="2515"/>
      <c r="AG68" s="2515"/>
      <c r="AH68" s="2516"/>
      <c r="AI68" s="1565"/>
      <c r="AJ68" s="2158"/>
    </row>
    <row r="69" spans="1:36" s="57" customFormat="1" ht="56.25" customHeight="1" thickBot="1">
      <c r="A69" s="1056" t="s">
        <v>12</v>
      </c>
      <c r="B69" s="1057" t="s">
        <v>888</v>
      </c>
      <c r="C69" s="1056" t="s">
        <v>887</v>
      </c>
      <c r="D69" s="1058" t="s">
        <v>705</v>
      </c>
      <c r="E69" s="1058" t="s">
        <v>886</v>
      </c>
      <c r="F69" s="1058" t="s">
        <v>885</v>
      </c>
      <c r="G69" s="1058" t="s">
        <v>885</v>
      </c>
      <c r="H69" s="1057"/>
      <c r="I69" s="1059" t="s">
        <v>15</v>
      </c>
      <c r="J69" s="1062" t="s">
        <v>16</v>
      </c>
      <c r="K69" s="1062" t="s">
        <v>17</v>
      </c>
      <c r="L69" s="1062" t="s">
        <v>18</v>
      </c>
      <c r="M69" s="1062" t="s">
        <v>19</v>
      </c>
      <c r="N69" s="1062" t="s">
        <v>20</v>
      </c>
      <c r="O69" s="1062" t="s">
        <v>105</v>
      </c>
      <c r="P69" s="1062" t="s">
        <v>22</v>
      </c>
      <c r="Q69" s="1062" t="s">
        <v>23</v>
      </c>
      <c r="R69" s="1063" t="s">
        <v>24</v>
      </c>
      <c r="S69" s="1063" t="s">
        <v>25</v>
      </c>
      <c r="T69" s="1063" t="s">
        <v>26</v>
      </c>
      <c r="U69" s="1063" t="s">
        <v>27</v>
      </c>
      <c r="V69" s="1063" t="s">
        <v>28</v>
      </c>
      <c r="W69" s="1063" t="s">
        <v>29</v>
      </c>
      <c r="X69" s="1063" t="s">
        <v>30</v>
      </c>
      <c r="Y69" s="1063" t="s">
        <v>31</v>
      </c>
      <c r="Z69" s="1063" t="s">
        <v>32</v>
      </c>
      <c r="AA69" s="1063" t="s">
        <v>33</v>
      </c>
      <c r="AB69" s="1063" t="s">
        <v>34</v>
      </c>
      <c r="AC69" s="1063" t="s">
        <v>35</v>
      </c>
      <c r="AD69" s="1062" t="s">
        <v>36</v>
      </c>
      <c r="AE69" s="1064" t="s">
        <v>37</v>
      </c>
      <c r="AF69" s="1064"/>
      <c r="AG69" s="1064"/>
      <c r="AH69" s="1062" t="s">
        <v>106</v>
      </c>
      <c r="AI69" s="2150"/>
      <c r="AJ69" s="2162"/>
    </row>
    <row r="70" spans="1:36" s="56" customFormat="1" ht="81" customHeight="1" thickBot="1">
      <c r="A70" s="1164">
        <v>1</v>
      </c>
      <c r="B70" s="1165" t="s">
        <v>112</v>
      </c>
      <c r="C70" s="1166" t="s">
        <v>113</v>
      </c>
      <c r="D70" s="1167"/>
      <c r="E70" s="1167" t="s">
        <v>315</v>
      </c>
      <c r="F70" s="1168">
        <v>1</v>
      </c>
      <c r="G70" s="1150"/>
      <c r="H70" s="1151"/>
      <c r="I70" s="1746" t="s">
        <v>1721</v>
      </c>
      <c r="J70" s="696" t="s">
        <v>1725</v>
      </c>
      <c r="K70" s="697">
        <v>2</v>
      </c>
      <c r="L70" s="698" t="s">
        <v>1734</v>
      </c>
      <c r="M70" s="1775" t="s">
        <v>797</v>
      </c>
      <c r="N70" s="704">
        <v>1</v>
      </c>
      <c r="O70" s="1747" t="s">
        <v>1723</v>
      </c>
      <c r="P70" s="1748">
        <v>42736</v>
      </c>
      <c r="Q70" s="1748">
        <v>43100</v>
      </c>
      <c r="R70" s="1503"/>
      <c r="S70" s="1503"/>
      <c r="T70" s="1503">
        <v>2</v>
      </c>
      <c r="U70" s="1503"/>
      <c r="V70" s="1503"/>
      <c r="W70" s="1503"/>
      <c r="X70" s="1503"/>
      <c r="Y70" s="1503"/>
      <c r="Z70" s="1503"/>
      <c r="AA70" s="1503"/>
      <c r="AB70" s="1503"/>
      <c r="AC70" s="1503"/>
      <c r="AD70" s="703">
        <f>SUM(R70:AB70)</f>
        <v>2</v>
      </c>
      <c r="AE70" s="668">
        <v>0</v>
      </c>
      <c r="AF70" s="668"/>
      <c r="AG70" s="668"/>
      <c r="AH70" s="1152"/>
      <c r="AI70" s="1565">
        <v>1</v>
      </c>
      <c r="AJ70" s="2158">
        <v>0.3333333333333333</v>
      </c>
    </row>
    <row r="71" spans="1:36" s="48" customFormat="1" ht="19.5" customHeight="1" thickBot="1">
      <c r="A71" s="2401" t="s">
        <v>92</v>
      </c>
      <c r="B71" s="2402"/>
      <c r="C71" s="2402"/>
      <c r="D71" s="2402"/>
      <c r="E71" s="2402"/>
      <c r="F71" s="2402"/>
      <c r="G71" s="1169"/>
      <c r="H71" s="1169"/>
      <c r="I71" s="572"/>
      <c r="J71" s="572"/>
      <c r="K71" s="572"/>
      <c r="L71" s="572"/>
      <c r="M71" s="572"/>
      <c r="N71" s="574">
        <f>SUM(N70)</f>
        <v>1</v>
      </c>
      <c r="O71" s="572"/>
      <c r="P71" s="572"/>
      <c r="Q71" s="572"/>
      <c r="R71" s="572"/>
      <c r="S71" s="572"/>
      <c r="T71" s="572"/>
      <c r="U71" s="572"/>
      <c r="V71" s="572"/>
      <c r="W71" s="572"/>
      <c r="X71" s="572"/>
      <c r="Y71" s="572"/>
      <c r="Z71" s="572"/>
      <c r="AA71" s="572"/>
      <c r="AB71" s="572"/>
      <c r="AC71" s="572"/>
      <c r="AD71" s="572"/>
      <c r="AE71" s="637">
        <f>SUM(AE70)</f>
        <v>0</v>
      </c>
      <c r="AF71" s="637"/>
      <c r="AG71" s="637"/>
      <c r="AH71" s="2145"/>
      <c r="AI71" s="2146">
        <f>AVERAGE(AI70)</f>
        <v>1</v>
      </c>
      <c r="AJ71" s="2163"/>
    </row>
    <row r="72" spans="1:36" s="502" customFormat="1" ht="39" thickBot="1">
      <c r="A72" s="2527">
        <v>2</v>
      </c>
      <c r="B72" s="2528" t="s">
        <v>161</v>
      </c>
      <c r="C72" s="2497" t="s">
        <v>245</v>
      </c>
      <c r="D72" s="1170"/>
      <c r="E72" s="1170" t="s">
        <v>410</v>
      </c>
      <c r="F72" s="1171">
        <v>1</v>
      </c>
      <c r="G72" s="1153"/>
      <c r="H72" s="1172"/>
      <c r="I72" s="1775" t="s">
        <v>410</v>
      </c>
      <c r="J72" s="1775" t="s">
        <v>796</v>
      </c>
      <c r="K72" s="1839">
        <v>1</v>
      </c>
      <c r="L72" s="1775" t="s">
        <v>697</v>
      </c>
      <c r="M72" s="1775" t="s">
        <v>797</v>
      </c>
      <c r="N72" s="638">
        <v>0.17</v>
      </c>
      <c r="O72" s="1775" t="s">
        <v>798</v>
      </c>
      <c r="P72" s="650">
        <v>42736</v>
      </c>
      <c r="Q72" s="650">
        <v>43100</v>
      </c>
      <c r="R72" s="1840">
        <v>1</v>
      </c>
      <c r="S72" s="1840">
        <v>1</v>
      </c>
      <c r="T72" s="1840">
        <v>1</v>
      </c>
      <c r="U72" s="1840">
        <v>1</v>
      </c>
      <c r="V72" s="1840">
        <v>1</v>
      </c>
      <c r="W72" s="1840">
        <v>1</v>
      </c>
      <c r="X72" s="1840">
        <v>1</v>
      </c>
      <c r="Y72" s="1840">
        <v>1</v>
      </c>
      <c r="Z72" s="1840">
        <v>1</v>
      </c>
      <c r="AA72" s="1840">
        <v>1</v>
      </c>
      <c r="AB72" s="1840">
        <v>1</v>
      </c>
      <c r="AC72" s="1840">
        <v>1</v>
      </c>
      <c r="AD72" s="1841">
        <v>1</v>
      </c>
      <c r="AE72" s="668">
        <v>0</v>
      </c>
      <c r="AF72" s="668"/>
      <c r="AG72" s="668"/>
      <c r="AH72" s="1152"/>
      <c r="AI72" s="2139">
        <v>1</v>
      </c>
      <c r="AJ72" s="2153">
        <v>0.3333333333333333</v>
      </c>
    </row>
    <row r="73" spans="1:36" s="502" customFormat="1" ht="46.5" customHeight="1" thickBot="1">
      <c r="A73" s="2527"/>
      <c r="B73" s="2528"/>
      <c r="C73" s="2497"/>
      <c r="D73" s="1173"/>
      <c r="E73" s="1173"/>
      <c r="F73" s="1174">
        <v>1</v>
      </c>
      <c r="G73" s="1153"/>
      <c r="H73" s="1154"/>
      <c r="I73" s="1775" t="s">
        <v>167</v>
      </c>
      <c r="J73" s="1775" t="s">
        <v>799</v>
      </c>
      <c r="K73" s="1839">
        <v>1</v>
      </c>
      <c r="L73" s="1775" t="s">
        <v>699</v>
      </c>
      <c r="M73" s="1775" t="s">
        <v>797</v>
      </c>
      <c r="N73" s="638">
        <v>0.17</v>
      </c>
      <c r="O73" s="1775" t="s">
        <v>798</v>
      </c>
      <c r="P73" s="650">
        <v>42736</v>
      </c>
      <c r="Q73" s="650">
        <v>43100</v>
      </c>
      <c r="R73" s="1840">
        <v>1</v>
      </c>
      <c r="S73" s="1840">
        <v>1</v>
      </c>
      <c r="T73" s="1840">
        <v>1</v>
      </c>
      <c r="U73" s="1840">
        <v>1</v>
      </c>
      <c r="V73" s="1840">
        <v>1</v>
      </c>
      <c r="W73" s="1840">
        <v>1</v>
      </c>
      <c r="X73" s="1840">
        <v>1</v>
      </c>
      <c r="Y73" s="1840">
        <v>1</v>
      </c>
      <c r="Z73" s="1840">
        <v>1</v>
      </c>
      <c r="AA73" s="1840">
        <v>1</v>
      </c>
      <c r="AB73" s="1840">
        <v>1</v>
      </c>
      <c r="AC73" s="1840">
        <v>1</v>
      </c>
      <c r="AD73" s="1841">
        <v>1</v>
      </c>
      <c r="AE73" s="668">
        <v>0</v>
      </c>
      <c r="AF73" s="668"/>
      <c r="AG73" s="668"/>
      <c r="AH73" s="1152"/>
      <c r="AI73" s="2139">
        <v>1</v>
      </c>
      <c r="AJ73" s="2153">
        <v>0.3333333333333333</v>
      </c>
    </row>
    <row r="74" spans="1:36" s="502" customFormat="1" ht="46.5" customHeight="1" thickBot="1">
      <c r="A74" s="2527"/>
      <c r="B74" s="2528"/>
      <c r="C74" s="2529" t="s">
        <v>107</v>
      </c>
      <c r="D74" s="503"/>
      <c r="E74" s="503" t="s">
        <v>171</v>
      </c>
      <c r="F74" s="504">
        <v>0.83</v>
      </c>
      <c r="G74" s="1153"/>
      <c r="H74" s="1154"/>
      <c r="I74" s="1775" t="s">
        <v>171</v>
      </c>
      <c r="J74" s="1775" t="s">
        <v>800</v>
      </c>
      <c r="K74" s="1842">
        <v>6</v>
      </c>
      <c r="L74" s="1775" t="s">
        <v>801</v>
      </c>
      <c r="M74" s="1775" t="s">
        <v>797</v>
      </c>
      <c r="N74" s="638">
        <v>0.16</v>
      </c>
      <c r="O74" s="1775" t="s">
        <v>802</v>
      </c>
      <c r="P74" s="650">
        <v>42736</v>
      </c>
      <c r="Q74" s="650">
        <v>43100</v>
      </c>
      <c r="R74" s="1843"/>
      <c r="S74" s="1843">
        <v>1</v>
      </c>
      <c r="T74" s="1843"/>
      <c r="U74" s="1843">
        <v>1</v>
      </c>
      <c r="V74" s="1843"/>
      <c r="W74" s="1843">
        <v>1</v>
      </c>
      <c r="X74" s="1843"/>
      <c r="Y74" s="1843">
        <v>1</v>
      </c>
      <c r="Z74" s="1843"/>
      <c r="AA74" s="1843">
        <v>1</v>
      </c>
      <c r="AB74" s="1843"/>
      <c r="AC74" s="1843">
        <v>1</v>
      </c>
      <c r="AD74" s="1844">
        <f>SUM(R74:AC74)</f>
        <v>6</v>
      </c>
      <c r="AE74" s="668">
        <v>0</v>
      </c>
      <c r="AF74" s="668"/>
      <c r="AG74" s="668"/>
      <c r="AH74" s="1152"/>
      <c r="AI74" s="2139">
        <v>1</v>
      </c>
      <c r="AJ74" s="2153">
        <v>0.3333333333333333</v>
      </c>
    </row>
    <row r="75" spans="1:36" s="502" customFormat="1" ht="46.5" customHeight="1" thickBot="1">
      <c r="A75" s="2527"/>
      <c r="B75" s="2528"/>
      <c r="C75" s="2529"/>
      <c r="D75" s="1175"/>
      <c r="E75" s="1175" t="s">
        <v>698</v>
      </c>
      <c r="F75" s="1176">
        <v>0.83</v>
      </c>
      <c r="G75" s="1153"/>
      <c r="H75" s="1154"/>
      <c r="I75" s="1775" t="s">
        <v>698</v>
      </c>
      <c r="J75" s="1775" t="s">
        <v>733</v>
      </c>
      <c r="K75" s="1842">
        <v>6</v>
      </c>
      <c r="L75" s="1775" t="s">
        <v>803</v>
      </c>
      <c r="M75" s="1775" t="s">
        <v>797</v>
      </c>
      <c r="N75" s="638">
        <v>0.16</v>
      </c>
      <c r="O75" s="1775" t="s">
        <v>802</v>
      </c>
      <c r="P75" s="650">
        <v>42736</v>
      </c>
      <c r="Q75" s="650">
        <v>43100</v>
      </c>
      <c r="R75" s="1843"/>
      <c r="S75" s="1843">
        <v>1</v>
      </c>
      <c r="T75" s="1843"/>
      <c r="U75" s="1843">
        <v>1</v>
      </c>
      <c r="V75" s="1843"/>
      <c r="W75" s="1843">
        <v>1</v>
      </c>
      <c r="X75" s="1843"/>
      <c r="Y75" s="1843">
        <v>1</v>
      </c>
      <c r="Z75" s="1843"/>
      <c r="AA75" s="1843">
        <v>1</v>
      </c>
      <c r="AB75" s="1843"/>
      <c r="AC75" s="1843">
        <v>1</v>
      </c>
      <c r="AD75" s="1844">
        <f>SUM(R75:AC75)</f>
        <v>6</v>
      </c>
      <c r="AE75" s="668">
        <v>0</v>
      </c>
      <c r="AF75" s="668"/>
      <c r="AG75" s="668"/>
      <c r="AH75" s="1152"/>
      <c r="AI75" s="2139">
        <v>1</v>
      </c>
      <c r="AJ75" s="2153">
        <v>1</v>
      </c>
    </row>
    <row r="76" spans="1:36" s="502" customFormat="1" ht="58.5" customHeight="1" thickBot="1">
      <c r="A76" s="2527"/>
      <c r="B76" s="2528"/>
      <c r="C76" s="2529"/>
      <c r="D76" s="503"/>
      <c r="E76" s="503" t="s">
        <v>176</v>
      </c>
      <c r="F76" s="504">
        <v>0.83</v>
      </c>
      <c r="G76" s="1153"/>
      <c r="H76" s="1154"/>
      <c r="I76" s="1775" t="s">
        <v>176</v>
      </c>
      <c r="J76" s="1775" t="s">
        <v>804</v>
      </c>
      <c r="K76" s="1842">
        <v>1</v>
      </c>
      <c r="L76" s="1775" t="s">
        <v>805</v>
      </c>
      <c r="M76" s="1775" t="s">
        <v>797</v>
      </c>
      <c r="N76" s="638">
        <v>0.17</v>
      </c>
      <c r="O76" s="1775" t="s">
        <v>806</v>
      </c>
      <c r="P76" s="650">
        <v>42736</v>
      </c>
      <c r="Q76" s="650">
        <v>43100</v>
      </c>
      <c r="R76" s="1840">
        <v>1</v>
      </c>
      <c r="S76" s="1840">
        <v>1</v>
      </c>
      <c r="T76" s="1840">
        <v>1</v>
      </c>
      <c r="U76" s="1840">
        <v>1</v>
      </c>
      <c r="V76" s="1840">
        <v>1</v>
      </c>
      <c r="W76" s="1840">
        <v>1</v>
      </c>
      <c r="X76" s="1840">
        <v>1</v>
      </c>
      <c r="Y76" s="1840">
        <v>1</v>
      </c>
      <c r="Z76" s="1840">
        <v>1</v>
      </c>
      <c r="AA76" s="1840">
        <v>1</v>
      </c>
      <c r="AB76" s="1840">
        <v>1</v>
      </c>
      <c r="AC76" s="1840">
        <v>1</v>
      </c>
      <c r="AD76" s="1841">
        <v>1</v>
      </c>
      <c r="AE76" s="668">
        <v>0</v>
      </c>
      <c r="AF76" s="668"/>
      <c r="AG76" s="668"/>
      <c r="AH76" s="1152"/>
      <c r="AI76" s="2139" t="s">
        <v>95</v>
      </c>
      <c r="AJ76" s="2153">
        <v>0</v>
      </c>
    </row>
    <row r="77" spans="1:36" s="502" customFormat="1" ht="46.5" customHeight="1" thickBot="1">
      <c r="A77" s="2527"/>
      <c r="B77" s="2528"/>
      <c r="C77" s="2529"/>
      <c r="D77" s="1175"/>
      <c r="E77" s="1175" t="s">
        <v>260</v>
      </c>
      <c r="F77" s="1176">
        <v>1</v>
      </c>
      <c r="G77" s="1153"/>
      <c r="H77" s="636"/>
      <c r="I77" s="1746" t="s">
        <v>1747</v>
      </c>
      <c r="J77" s="1749" t="s">
        <v>799</v>
      </c>
      <c r="K77" s="697">
        <v>6</v>
      </c>
      <c r="L77" s="1750" t="s">
        <v>1724</v>
      </c>
      <c r="M77" s="1775" t="s">
        <v>797</v>
      </c>
      <c r="N77" s="700">
        <v>0.16666666666666666</v>
      </c>
      <c r="O77" s="1751" t="s">
        <v>313</v>
      </c>
      <c r="P77" s="1748">
        <v>42736</v>
      </c>
      <c r="Q77" s="1748">
        <v>43100</v>
      </c>
      <c r="R77" s="1503"/>
      <c r="S77" s="1503"/>
      <c r="T77" s="1503">
        <v>2</v>
      </c>
      <c r="U77" s="1503"/>
      <c r="V77" s="1503"/>
      <c r="W77" s="1503"/>
      <c r="X77" s="1503">
        <v>2</v>
      </c>
      <c r="Y77" s="1503"/>
      <c r="Z77" s="1503"/>
      <c r="AA77" s="1503"/>
      <c r="AB77" s="1503"/>
      <c r="AC77" s="1503">
        <v>2</v>
      </c>
      <c r="AD77" s="703">
        <f>SUM(R77:AC77)</f>
        <v>6</v>
      </c>
      <c r="AE77" s="668">
        <v>0</v>
      </c>
      <c r="AF77" s="668"/>
      <c r="AG77" s="668"/>
      <c r="AH77" s="1152"/>
      <c r="AI77" s="2139" t="s">
        <v>95</v>
      </c>
      <c r="AJ77" s="2153">
        <v>0.6000000000000001</v>
      </c>
    </row>
    <row r="78" spans="1:36" s="48" customFormat="1" ht="19.5" customHeight="1" thickBot="1">
      <c r="A78" s="2401" t="s">
        <v>92</v>
      </c>
      <c r="B78" s="2402"/>
      <c r="C78" s="2402"/>
      <c r="D78" s="2402"/>
      <c r="E78" s="2402"/>
      <c r="F78" s="2402"/>
      <c r="G78" s="1073"/>
      <c r="H78" s="1073"/>
      <c r="I78" s="1092"/>
      <c r="J78" s="1092"/>
      <c r="K78" s="1092"/>
      <c r="L78" s="1092"/>
      <c r="M78" s="1092"/>
      <c r="N78" s="1093">
        <f>SUM(N72:N77)</f>
        <v>0.9966666666666667</v>
      </c>
      <c r="O78" s="1092"/>
      <c r="P78" s="1092"/>
      <c r="Q78" s="1092"/>
      <c r="R78" s="1092"/>
      <c r="S78" s="1092"/>
      <c r="T78" s="1092"/>
      <c r="U78" s="1092"/>
      <c r="V78" s="1092"/>
      <c r="W78" s="1092"/>
      <c r="X78" s="1092"/>
      <c r="Y78" s="1092"/>
      <c r="Z78" s="1092"/>
      <c r="AA78" s="1092"/>
      <c r="AB78" s="1092"/>
      <c r="AC78" s="1092"/>
      <c r="AD78" s="1092"/>
      <c r="AE78" s="1094">
        <f>SUM(AE72:AE77)</f>
        <v>0</v>
      </c>
      <c r="AF78" s="1094"/>
      <c r="AG78" s="1094"/>
      <c r="AH78" s="1095"/>
      <c r="AI78" s="2148">
        <f>AVERAGE(AI72:AI77)</f>
        <v>1</v>
      </c>
      <c r="AJ78" s="2159"/>
    </row>
    <row r="79" spans="1:36" s="48" customFormat="1" ht="19.5" customHeight="1" thickBot="1">
      <c r="A79" s="2485" t="s">
        <v>102</v>
      </c>
      <c r="B79" s="2486"/>
      <c r="C79" s="2486"/>
      <c r="D79" s="2486"/>
      <c r="E79" s="2486"/>
      <c r="F79" s="2486"/>
      <c r="G79" s="1096"/>
      <c r="H79" s="1096"/>
      <c r="I79" s="1096"/>
      <c r="J79" s="1177"/>
      <c r="K79" s="1096"/>
      <c r="L79" s="1096"/>
      <c r="M79" s="1096"/>
      <c r="N79" s="1096"/>
      <c r="O79" s="1096"/>
      <c r="P79" s="1096"/>
      <c r="Q79" s="1096"/>
      <c r="R79" s="1096"/>
      <c r="S79" s="1096"/>
      <c r="T79" s="1096"/>
      <c r="U79" s="1096"/>
      <c r="V79" s="1096"/>
      <c r="W79" s="1096"/>
      <c r="X79" s="1096"/>
      <c r="Y79" s="1096"/>
      <c r="Z79" s="1096"/>
      <c r="AA79" s="1096"/>
      <c r="AB79" s="1096"/>
      <c r="AC79" s="1096"/>
      <c r="AD79" s="1096"/>
      <c r="AE79" s="1178">
        <f>+AE78+AE71</f>
        <v>0</v>
      </c>
      <c r="AF79" s="1098">
        <v>406295608.332228</v>
      </c>
      <c r="AG79" s="1098">
        <f>+AG45+AG49</f>
        <v>618707382.7</v>
      </c>
      <c r="AH79" s="1807"/>
      <c r="AI79" s="2147">
        <f>AVERAGE(AI78,AI71)</f>
        <v>1</v>
      </c>
      <c r="AJ79" s="2164"/>
    </row>
    <row r="80" spans="1:36" s="55" customFormat="1" ht="28.5" customHeight="1" thickBot="1">
      <c r="A80" s="2346" t="s">
        <v>316</v>
      </c>
      <c r="B80" s="2347"/>
      <c r="C80" s="2347"/>
      <c r="D80" s="2347"/>
      <c r="E80" s="1156"/>
      <c r="F80" s="1156"/>
      <c r="G80" s="1156"/>
      <c r="H80" s="1156"/>
      <c r="I80" s="1156"/>
      <c r="J80" s="1156"/>
      <c r="K80" s="1157"/>
      <c r="L80" s="1156"/>
      <c r="M80" s="1156"/>
      <c r="N80" s="1158"/>
      <c r="O80" s="1156"/>
      <c r="P80" s="1159"/>
      <c r="Q80" s="1159"/>
      <c r="R80" s="1156"/>
      <c r="S80" s="1156"/>
      <c r="T80" s="1156"/>
      <c r="U80" s="1156"/>
      <c r="V80" s="1156"/>
      <c r="W80" s="1156"/>
      <c r="X80" s="1156"/>
      <c r="Y80" s="1156"/>
      <c r="Z80" s="1156"/>
      <c r="AA80" s="1156"/>
      <c r="AB80" s="1156"/>
      <c r="AC80" s="1156"/>
      <c r="AD80" s="1160"/>
      <c r="AE80" s="1161">
        <f>+AE79+AE65+AE30</f>
        <v>1196000000</v>
      </c>
      <c r="AF80" s="1161">
        <f>+AF65+AF30</f>
        <v>406295608.33</v>
      </c>
      <c r="AG80" s="1161">
        <f>+AG79</f>
        <v>618707382.7</v>
      </c>
      <c r="AH80" s="1162"/>
      <c r="AI80" s="2151">
        <v>1</v>
      </c>
      <c r="AJ80" s="2166">
        <f>AVERAGE(AJ16:AJ77)</f>
        <v>0.2671773411457981</v>
      </c>
    </row>
    <row r="81" ht="15">
      <c r="AG81" s="531">
        <v>618707382.7</v>
      </c>
    </row>
  </sheetData>
  <sheetProtection/>
  <mergeCells count="64">
    <mergeCell ref="I3:AF4"/>
    <mergeCell ref="A11:F11"/>
    <mergeCell ref="AH1:AI4"/>
    <mergeCell ref="A5:AI5"/>
    <mergeCell ref="J13:AI13"/>
    <mergeCell ref="J11:AI11"/>
    <mergeCell ref="A9:AI9"/>
    <mergeCell ref="A8:AI8"/>
    <mergeCell ref="A7:AI7"/>
    <mergeCell ref="A6:AI6"/>
    <mergeCell ref="AG1:AG4"/>
    <mergeCell ref="I1:AF2"/>
    <mergeCell ref="C53:C57"/>
    <mergeCell ref="C50:C51"/>
    <mergeCell ref="J67:AI67"/>
    <mergeCell ref="A64:F64"/>
    <mergeCell ref="B59:B63"/>
    <mergeCell ref="D59:D62"/>
    <mergeCell ref="A68:AH68"/>
    <mergeCell ref="A71:F71"/>
    <mergeCell ref="A72:A77"/>
    <mergeCell ref="B72:B77"/>
    <mergeCell ref="C74:C77"/>
    <mergeCell ref="A79:F79"/>
    <mergeCell ref="A80:D80"/>
    <mergeCell ref="A13:F13"/>
    <mergeCell ref="A14:AH14"/>
    <mergeCell ref="A35:A42"/>
    <mergeCell ref="C35:C37"/>
    <mergeCell ref="D16:D18"/>
    <mergeCell ref="A20:F20"/>
    <mergeCell ref="C18:C19"/>
    <mergeCell ref="A16:A19"/>
    <mergeCell ref="A78:F78"/>
    <mergeCell ref="A66:AH66"/>
    <mergeCell ref="C44:C47"/>
    <mergeCell ref="A65:F65"/>
    <mergeCell ref="D54:D55"/>
    <mergeCell ref="A23:A28"/>
    <mergeCell ref="A58:F58"/>
    <mergeCell ref="AG45:AG46"/>
    <mergeCell ref="C59:C62"/>
    <mergeCell ref="A59:A63"/>
    <mergeCell ref="I60:I61"/>
    <mergeCell ref="C72:C73"/>
    <mergeCell ref="A67:F67"/>
    <mergeCell ref="D44:D46"/>
    <mergeCell ref="D23:D24"/>
    <mergeCell ref="A31:AH31"/>
    <mergeCell ref="J32:AH32"/>
    <mergeCell ref="A43:F43"/>
    <mergeCell ref="A44:A57"/>
    <mergeCell ref="B44:B57"/>
    <mergeCell ref="B23:B28"/>
    <mergeCell ref="B16:B19"/>
    <mergeCell ref="A1:C4"/>
    <mergeCell ref="C16:C17"/>
    <mergeCell ref="A22:F22"/>
    <mergeCell ref="B35:B42"/>
    <mergeCell ref="A30:F30"/>
    <mergeCell ref="C38:C40"/>
    <mergeCell ref="A32:F32"/>
    <mergeCell ref="C23:C28"/>
    <mergeCell ref="E26:E28"/>
  </mergeCells>
  <printOptions horizontalCentered="1" verticalCentered="1"/>
  <pageMargins left="0.7" right="0.7" top="0.75" bottom="0.75" header="0.3" footer="0.3"/>
  <pageSetup horizontalDpi="600" verticalDpi="600" orientation="landscape" scale="26" r:id="rId4"/>
  <rowBreaks count="2" manualBreakCount="2">
    <brk id="43" max="36" man="1"/>
    <brk id="65" max="36" man="1"/>
  </rowBreaks>
  <drawing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AS74"/>
  <sheetViews>
    <sheetView view="pageBreakPreview" zoomScale="55" zoomScaleNormal="40" zoomScaleSheetLayoutView="55" zoomScalePageLayoutView="0" workbookViewId="0" topLeftCell="A1">
      <pane xSplit="4" ySplit="15" topLeftCell="G51" activePane="bottomRight" state="frozen"/>
      <selection pane="topLeft" activeCell="A15" sqref="A15"/>
      <selection pane="topRight" activeCell="F15" sqref="F15"/>
      <selection pane="bottomLeft" activeCell="A16" sqref="A16"/>
      <selection pane="bottomRight" activeCell="AQ15" sqref="AQ15:AR15"/>
    </sheetView>
  </sheetViews>
  <sheetFormatPr defaultColWidth="11.421875" defaultRowHeight="15"/>
  <cols>
    <col min="1" max="1" width="11.421875" style="226" customWidth="1"/>
    <col min="2" max="2" width="21.7109375" style="226" customWidth="1"/>
    <col min="3" max="3" width="32.28125" style="226" customWidth="1"/>
    <col min="4" max="4" width="35.28125" style="226" customWidth="1"/>
    <col min="5" max="5" width="18.28125" style="226" customWidth="1"/>
    <col min="6" max="6" width="11.421875" style="226" customWidth="1"/>
    <col min="7" max="7" width="17.7109375" style="226" customWidth="1"/>
    <col min="8" max="8" width="20.00390625" style="226" customWidth="1"/>
    <col min="9" max="9" width="11.421875" style="226" customWidth="1"/>
    <col min="10" max="10" width="28.8515625" style="226" customWidth="1"/>
    <col min="11" max="12" width="11.421875" style="255" customWidth="1"/>
    <col min="13" max="14" width="6.57421875" style="226" bestFit="1" customWidth="1"/>
    <col min="15" max="23" width="6.00390625" style="226" customWidth="1"/>
    <col min="24" max="24" width="6.28125" style="226" customWidth="1"/>
    <col min="25" max="25" width="11.421875" style="261" customWidth="1"/>
    <col min="26" max="26" width="24.8515625" style="226" hidden="1" customWidth="1"/>
    <col min="27" max="29" width="24.8515625" style="226" customWidth="1"/>
    <col min="30" max="42" width="0" style="226" hidden="1" customWidth="1"/>
    <col min="43" max="43" width="26.57421875" style="1571" customWidth="1"/>
    <col min="44" max="44" width="24.421875" style="529" customWidth="1"/>
    <col min="45" max="45" width="4.140625" style="226" customWidth="1"/>
    <col min="46" max="16384" width="11.421875" style="226" customWidth="1"/>
  </cols>
  <sheetData>
    <row r="1" spans="1:43" ht="18.75" customHeight="1" hidden="1">
      <c r="A1" s="2626"/>
      <c r="B1" s="2627"/>
      <c r="C1" s="2628"/>
      <c r="D1" s="2641" t="s">
        <v>1552</v>
      </c>
      <c r="E1" s="2642"/>
      <c r="F1" s="2642"/>
      <c r="G1" s="2642"/>
      <c r="H1" s="2642"/>
      <c r="I1" s="2642"/>
      <c r="J1" s="2642"/>
      <c r="K1" s="2642"/>
      <c r="L1" s="2642"/>
      <c r="M1" s="2642"/>
      <c r="N1" s="2642"/>
      <c r="O1" s="2642"/>
      <c r="P1" s="2642"/>
      <c r="Q1" s="2642"/>
      <c r="R1" s="2642"/>
      <c r="S1" s="2642"/>
      <c r="T1" s="2642"/>
      <c r="U1" s="2642"/>
      <c r="V1" s="2642"/>
      <c r="W1" s="2642"/>
      <c r="X1" s="2642"/>
      <c r="Y1" s="2642"/>
      <c r="Z1" s="2642"/>
      <c r="AA1" s="2643"/>
      <c r="AB1" s="2640" t="s">
        <v>1562</v>
      </c>
      <c r="AC1" s="2637" t="s">
        <v>1563</v>
      </c>
      <c r="AD1" s="880"/>
      <c r="AE1" s="880"/>
      <c r="AF1" s="880"/>
      <c r="AG1" s="880"/>
      <c r="AH1" s="880"/>
      <c r="AI1" s="880"/>
      <c r="AJ1" s="880"/>
      <c r="AK1" s="881"/>
      <c r="AL1" s="2635" t="s">
        <v>1</v>
      </c>
      <c r="AM1" s="2636"/>
      <c r="AN1" s="2636"/>
      <c r="AO1" s="2636" t="s">
        <v>2</v>
      </c>
      <c r="AP1" s="2636"/>
      <c r="AQ1" s="1566"/>
    </row>
    <row r="2" spans="1:43" ht="18.75" customHeight="1" hidden="1" thickBot="1">
      <c r="A2" s="2629"/>
      <c r="B2" s="2630"/>
      <c r="C2" s="2631"/>
      <c r="D2" s="2644"/>
      <c r="E2" s="2645"/>
      <c r="F2" s="2645"/>
      <c r="G2" s="2645"/>
      <c r="H2" s="2645"/>
      <c r="I2" s="2645"/>
      <c r="J2" s="2645"/>
      <c r="K2" s="2645"/>
      <c r="L2" s="2645"/>
      <c r="M2" s="2645"/>
      <c r="N2" s="2645"/>
      <c r="O2" s="2645"/>
      <c r="P2" s="2645"/>
      <c r="Q2" s="2645"/>
      <c r="R2" s="2645"/>
      <c r="S2" s="2645"/>
      <c r="T2" s="2645"/>
      <c r="U2" s="2645"/>
      <c r="V2" s="2645"/>
      <c r="W2" s="2645"/>
      <c r="X2" s="2645"/>
      <c r="Y2" s="2645"/>
      <c r="Z2" s="2645"/>
      <c r="AA2" s="2646"/>
      <c r="AB2" s="2638"/>
      <c r="AC2" s="2638"/>
      <c r="AD2" s="882"/>
      <c r="AE2" s="882"/>
      <c r="AF2" s="882"/>
      <c r="AG2" s="882"/>
      <c r="AH2" s="882"/>
      <c r="AI2" s="882"/>
      <c r="AJ2" s="882"/>
      <c r="AK2" s="883"/>
      <c r="AL2" s="2636"/>
      <c r="AM2" s="2636"/>
      <c r="AN2" s="2636"/>
      <c r="AO2" s="2636"/>
      <c r="AP2" s="2636"/>
      <c r="AQ2" s="1566"/>
    </row>
    <row r="3" spans="1:43" ht="18.75" customHeight="1" hidden="1">
      <c r="A3" s="2629"/>
      <c r="B3" s="2630"/>
      <c r="C3" s="2631"/>
      <c r="D3" s="2641" t="s">
        <v>3</v>
      </c>
      <c r="E3" s="2642"/>
      <c r="F3" s="2642"/>
      <c r="G3" s="2642"/>
      <c r="H3" s="2642"/>
      <c r="I3" s="2642"/>
      <c r="J3" s="2642"/>
      <c r="K3" s="2642"/>
      <c r="L3" s="2642"/>
      <c r="M3" s="2642"/>
      <c r="N3" s="2642"/>
      <c r="O3" s="2642"/>
      <c r="P3" s="2642"/>
      <c r="Q3" s="2642"/>
      <c r="R3" s="2642"/>
      <c r="S3" s="2642"/>
      <c r="T3" s="2642"/>
      <c r="U3" s="2642"/>
      <c r="V3" s="2642"/>
      <c r="W3" s="2642"/>
      <c r="X3" s="2642"/>
      <c r="Y3" s="2642"/>
      <c r="Z3" s="2642"/>
      <c r="AA3" s="2643"/>
      <c r="AB3" s="2638"/>
      <c r="AC3" s="2638"/>
      <c r="AD3" s="880"/>
      <c r="AE3" s="880"/>
      <c r="AF3" s="880"/>
      <c r="AG3" s="880"/>
      <c r="AH3" s="880"/>
      <c r="AI3" s="880"/>
      <c r="AJ3" s="880"/>
      <c r="AK3" s="881"/>
      <c r="AL3" s="2636"/>
      <c r="AM3" s="2636"/>
      <c r="AN3" s="2636"/>
      <c r="AO3" s="2636"/>
      <c r="AP3" s="2636"/>
      <c r="AQ3" s="1566"/>
    </row>
    <row r="4" spans="1:43" ht="18.75" customHeight="1" hidden="1" thickBot="1">
      <c r="A4" s="2632"/>
      <c r="B4" s="2633"/>
      <c r="C4" s="2634"/>
      <c r="D4" s="2644"/>
      <c r="E4" s="2645"/>
      <c r="F4" s="2645"/>
      <c r="G4" s="2645"/>
      <c r="H4" s="2645"/>
      <c r="I4" s="2645"/>
      <c r="J4" s="2645"/>
      <c r="K4" s="2645"/>
      <c r="L4" s="2645"/>
      <c r="M4" s="2645"/>
      <c r="N4" s="2645"/>
      <c r="O4" s="2645"/>
      <c r="P4" s="2645"/>
      <c r="Q4" s="2645"/>
      <c r="R4" s="2645"/>
      <c r="S4" s="2645"/>
      <c r="T4" s="2645"/>
      <c r="U4" s="2645"/>
      <c r="V4" s="2645"/>
      <c r="W4" s="2645"/>
      <c r="X4" s="2645"/>
      <c r="Y4" s="2645"/>
      <c r="Z4" s="2645"/>
      <c r="AA4" s="2646"/>
      <c r="AB4" s="2639"/>
      <c r="AC4" s="2639"/>
      <c r="AD4" s="882"/>
      <c r="AE4" s="882"/>
      <c r="AF4" s="882"/>
      <c r="AG4" s="882"/>
      <c r="AH4" s="882"/>
      <c r="AI4" s="882"/>
      <c r="AJ4" s="882"/>
      <c r="AK4" s="883"/>
      <c r="AL4" s="2636"/>
      <c r="AM4" s="2636"/>
      <c r="AN4" s="2636"/>
      <c r="AO4" s="2636"/>
      <c r="AP4" s="2636"/>
      <c r="AQ4" s="1566"/>
    </row>
    <row r="5" spans="1:43" ht="15" customHeight="1" hidden="1">
      <c r="A5" s="2618" t="s">
        <v>1565</v>
      </c>
      <c r="B5" s="2619"/>
      <c r="C5" s="2619"/>
      <c r="D5" s="2619"/>
      <c r="E5" s="2619"/>
      <c r="F5" s="2619"/>
      <c r="G5" s="2619"/>
      <c r="H5" s="2619"/>
      <c r="I5" s="2619"/>
      <c r="J5" s="2619"/>
      <c r="K5" s="2619"/>
      <c r="L5" s="2619"/>
      <c r="M5" s="2619"/>
      <c r="N5" s="2619"/>
      <c r="O5" s="2619"/>
      <c r="P5" s="2619"/>
      <c r="Q5" s="2619"/>
      <c r="R5" s="2619"/>
      <c r="S5" s="2619"/>
      <c r="T5" s="2619"/>
      <c r="U5" s="2619"/>
      <c r="V5" s="2619"/>
      <c r="W5" s="2619"/>
      <c r="X5" s="2619"/>
      <c r="Y5" s="2619"/>
      <c r="Z5" s="2619"/>
      <c r="AA5" s="2619"/>
      <c r="AB5" s="2619"/>
      <c r="AC5" s="2620"/>
      <c r="AD5" s="2624" t="s">
        <v>5</v>
      </c>
      <c r="AE5" s="2625"/>
      <c r="AF5" s="2625"/>
      <c r="AG5" s="2625"/>
      <c r="AH5" s="2625"/>
      <c r="AI5" s="2625"/>
      <c r="AJ5" s="2625"/>
      <c r="AK5" s="2625"/>
      <c r="AL5" s="2625"/>
      <c r="AM5" s="2625"/>
      <c r="AN5" s="2625"/>
      <c r="AO5" s="2625"/>
      <c r="AP5" s="2625"/>
      <c r="AQ5" s="1567"/>
    </row>
    <row r="6" spans="1:43" ht="15" customHeight="1" hidden="1">
      <c r="A6" s="2621"/>
      <c r="B6" s="2622"/>
      <c r="C6" s="2622"/>
      <c r="D6" s="2622"/>
      <c r="E6" s="2622"/>
      <c r="F6" s="2622"/>
      <c r="G6" s="2622"/>
      <c r="H6" s="2622"/>
      <c r="I6" s="2622"/>
      <c r="J6" s="2622"/>
      <c r="K6" s="2622"/>
      <c r="L6" s="2622"/>
      <c r="M6" s="2622"/>
      <c r="N6" s="2622"/>
      <c r="O6" s="2622"/>
      <c r="P6" s="2622"/>
      <c r="Q6" s="2622"/>
      <c r="R6" s="2622"/>
      <c r="S6" s="2622"/>
      <c r="T6" s="2622"/>
      <c r="U6" s="2622"/>
      <c r="V6" s="2622"/>
      <c r="W6" s="2622"/>
      <c r="X6" s="2622"/>
      <c r="Y6" s="2622"/>
      <c r="Z6" s="2622"/>
      <c r="AA6" s="2622"/>
      <c r="AB6" s="2622"/>
      <c r="AC6" s="2623"/>
      <c r="AD6" s="2624"/>
      <c r="AE6" s="2625"/>
      <c r="AF6" s="2625"/>
      <c r="AG6" s="2625"/>
      <c r="AH6" s="2625"/>
      <c r="AI6" s="2625"/>
      <c r="AJ6" s="2625"/>
      <c r="AK6" s="2625"/>
      <c r="AL6" s="2625"/>
      <c r="AM6" s="2625"/>
      <c r="AN6" s="2625"/>
      <c r="AO6" s="2625"/>
      <c r="AP6" s="2625"/>
      <c r="AQ6" s="1567"/>
    </row>
    <row r="7" spans="1:43" ht="15.75" customHeight="1" hidden="1">
      <c r="A7" s="2621"/>
      <c r="B7" s="2622"/>
      <c r="C7" s="2622"/>
      <c r="D7" s="2622"/>
      <c r="E7" s="2622"/>
      <c r="F7" s="2622"/>
      <c r="G7" s="2622"/>
      <c r="H7" s="2622"/>
      <c r="I7" s="2622"/>
      <c r="J7" s="2622"/>
      <c r="K7" s="2622"/>
      <c r="L7" s="2622"/>
      <c r="M7" s="2622"/>
      <c r="N7" s="2622"/>
      <c r="O7" s="2622"/>
      <c r="P7" s="2622"/>
      <c r="Q7" s="2622"/>
      <c r="R7" s="2622"/>
      <c r="S7" s="2622"/>
      <c r="T7" s="2622"/>
      <c r="U7" s="2622"/>
      <c r="V7" s="2622"/>
      <c r="W7" s="2622"/>
      <c r="X7" s="2622"/>
      <c r="Y7" s="2622"/>
      <c r="Z7" s="2622"/>
      <c r="AA7" s="2622"/>
      <c r="AB7" s="2622"/>
      <c r="AC7" s="2623"/>
      <c r="AD7" s="2624"/>
      <c r="AE7" s="2625"/>
      <c r="AF7" s="2625"/>
      <c r="AG7" s="2625"/>
      <c r="AH7" s="2625"/>
      <c r="AI7" s="2625"/>
      <c r="AJ7" s="2625"/>
      <c r="AK7" s="2625"/>
      <c r="AL7" s="2625"/>
      <c r="AM7" s="2625"/>
      <c r="AN7" s="2625"/>
      <c r="AO7" s="2625"/>
      <c r="AP7" s="2625"/>
      <c r="AQ7" s="1567"/>
    </row>
    <row r="8" spans="1:43" ht="15" customHeight="1" hidden="1">
      <c r="A8" s="2621"/>
      <c r="B8" s="2622"/>
      <c r="C8" s="2622"/>
      <c r="D8" s="2622"/>
      <c r="E8" s="2622"/>
      <c r="F8" s="2622"/>
      <c r="G8" s="2622"/>
      <c r="H8" s="2622"/>
      <c r="I8" s="2622"/>
      <c r="J8" s="2622"/>
      <c r="K8" s="2622"/>
      <c r="L8" s="2622"/>
      <c r="M8" s="2622"/>
      <c r="N8" s="2622"/>
      <c r="O8" s="2622"/>
      <c r="P8" s="2622"/>
      <c r="Q8" s="2622"/>
      <c r="R8" s="2622"/>
      <c r="S8" s="2622"/>
      <c r="T8" s="2622"/>
      <c r="U8" s="2622"/>
      <c r="V8" s="2622"/>
      <c r="W8" s="2622"/>
      <c r="X8" s="2622"/>
      <c r="Y8" s="2622"/>
      <c r="Z8" s="2622"/>
      <c r="AA8" s="2622"/>
      <c r="AB8" s="2622"/>
      <c r="AC8" s="2623"/>
      <c r="AD8" s="2624"/>
      <c r="AE8" s="2625"/>
      <c r="AF8" s="2625"/>
      <c r="AG8" s="2625"/>
      <c r="AH8" s="2625"/>
      <c r="AI8" s="2625"/>
      <c r="AJ8" s="2625"/>
      <c r="AK8" s="2625"/>
      <c r="AL8" s="2625"/>
      <c r="AM8" s="2625"/>
      <c r="AN8" s="2625"/>
      <c r="AO8" s="2625"/>
      <c r="AP8" s="2625"/>
      <c r="AQ8" s="1567"/>
    </row>
    <row r="9" spans="1:43" ht="15.75" customHeight="1" hidden="1">
      <c r="A9" s="2621"/>
      <c r="B9" s="2622"/>
      <c r="C9" s="2622"/>
      <c r="D9" s="2622"/>
      <c r="E9" s="2622"/>
      <c r="F9" s="2622"/>
      <c r="G9" s="2622"/>
      <c r="H9" s="2622"/>
      <c r="I9" s="2622"/>
      <c r="J9" s="2622"/>
      <c r="K9" s="2622"/>
      <c r="L9" s="2622"/>
      <c r="M9" s="2622"/>
      <c r="N9" s="2622"/>
      <c r="O9" s="2622"/>
      <c r="P9" s="2622"/>
      <c r="Q9" s="2622"/>
      <c r="R9" s="2622"/>
      <c r="S9" s="2622"/>
      <c r="T9" s="2622"/>
      <c r="U9" s="2622"/>
      <c r="V9" s="2622"/>
      <c r="W9" s="2622"/>
      <c r="X9" s="2622"/>
      <c r="Y9" s="2622"/>
      <c r="Z9" s="2622"/>
      <c r="AA9" s="2622"/>
      <c r="AB9" s="2622"/>
      <c r="AC9" s="2623"/>
      <c r="AD9" s="2624"/>
      <c r="AE9" s="2625"/>
      <c r="AF9" s="2625"/>
      <c r="AG9" s="2625"/>
      <c r="AH9" s="2625"/>
      <c r="AI9" s="2625"/>
      <c r="AJ9" s="2625"/>
      <c r="AK9" s="2625"/>
      <c r="AL9" s="2625"/>
      <c r="AM9" s="2625"/>
      <c r="AN9" s="2625"/>
      <c r="AO9" s="2625"/>
      <c r="AP9" s="2625"/>
      <c r="AQ9" s="1567"/>
    </row>
    <row r="10" spans="1:43" ht="7.5" customHeight="1" hidden="1">
      <c r="A10" s="1430"/>
      <c r="B10" s="1431"/>
      <c r="C10" s="1432"/>
      <c r="D10" s="1432"/>
      <c r="E10" s="1432"/>
      <c r="F10" s="1433"/>
      <c r="G10" s="1432"/>
      <c r="H10" s="1432"/>
      <c r="I10" s="1434"/>
      <c r="J10" s="1432"/>
      <c r="K10" s="1435"/>
      <c r="L10" s="1435"/>
      <c r="M10" s="1432"/>
      <c r="N10" s="1432"/>
      <c r="O10" s="1432"/>
      <c r="P10" s="1432"/>
      <c r="Q10" s="1432"/>
      <c r="R10" s="1432"/>
      <c r="S10" s="1432"/>
      <c r="T10" s="1432"/>
      <c r="U10" s="1432"/>
      <c r="V10" s="1432"/>
      <c r="W10" s="1432"/>
      <c r="X10" s="1432"/>
      <c r="Y10" s="1431"/>
      <c r="Z10" s="1436"/>
      <c r="AA10" s="1436"/>
      <c r="AB10" s="1436"/>
      <c r="AC10" s="1437"/>
      <c r="AD10" s="1426"/>
      <c r="AE10" s="227"/>
      <c r="AF10" s="227"/>
      <c r="AG10" s="227"/>
      <c r="AH10" s="227"/>
      <c r="AI10" s="227"/>
      <c r="AJ10" s="227"/>
      <c r="AK10" s="227"/>
      <c r="AL10" s="227"/>
      <c r="AM10" s="227"/>
      <c r="AN10" s="227"/>
      <c r="AO10" s="227"/>
      <c r="AP10" s="227"/>
      <c r="AQ10" s="1568"/>
    </row>
    <row r="11" spans="1:43" ht="27.75" customHeight="1" hidden="1">
      <c r="A11" s="2649" t="s">
        <v>8</v>
      </c>
      <c r="B11" s="2650"/>
      <c r="C11" s="2650"/>
      <c r="D11" s="2668" t="s">
        <v>1009</v>
      </c>
      <c r="E11" s="2669"/>
      <c r="F11" s="2669"/>
      <c r="G11" s="2669"/>
      <c r="H11" s="2669"/>
      <c r="I11" s="2669"/>
      <c r="J11" s="2669"/>
      <c r="K11" s="2669"/>
      <c r="L11" s="2669"/>
      <c r="M11" s="2669"/>
      <c r="N11" s="2669"/>
      <c r="O11" s="2669"/>
      <c r="P11" s="2669"/>
      <c r="Q11" s="2669"/>
      <c r="R11" s="2669"/>
      <c r="S11" s="2669"/>
      <c r="T11" s="2669"/>
      <c r="U11" s="2669"/>
      <c r="V11" s="2669"/>
      <c r="W11" s="2669"/>
      <c r="X11" s="2669"/>
      <c r="Y11" s="2669"/>
      <c r="Z11" s="2669"/>
      <c r="AA11" s="2669"/>
      <c r="AB11" s="2669"/>
      <c r="AC11" s="2670"/>
      <c r="AD11" s="2651"/>
      <c r="AE11" s="2652"/>
      <c r="AF11" s="2652"/>
      <c r="AG11" s="2652"/>
      <c r="AH11" s="2652"/>
      <c r="AI11" s="2652"/>
      <c r="AJ11" s="2652"/>
      <c r="AK11" s="2652"/>
      <c r="AL11" s="2652"/>
      <c r="AM11" s="2652"/>
      <c r="AN11" s="2652"/>
      <c r="AO11" s="2652"/>
      <c r="AP11" s="2652"/>
      <c r="AQ11" s="1569"/>
    </row>
    <row r="12" spans="1:43" ht="8.25" customHeight="1" hidden="1">
      <c r="A12" s="1430"/>
      <c r="B12" s="1431"/>
      <c r="C12" s="1432"/>
      <c r="D12" s="1432"/>
      <c r="E12" s="1432"/>
      <c r="F12" s="1433"/>
      <c r="G12" s="1432"/>
      <c r="H12" s="1432"/>
      <c r="I12" s="1434"/>
      <c r="J12" s="1432"/>
      <c r="K12" s="1435"/>
      <c r="L12" s="1435"/>
      <c r="M12" s="1432"/>
      <c r="N12" s="1432"/>
      <c r="O12" s="1432"/>
      <c r="P12" s="1432"/>
      <c r="Q12" s="1432"/>
      <c r="R12" s="1432"/>
      <c r="S12" s="1432"/>
      <c r="T12" s="1432"/>
      <c r="U12" s="1432"/>
      <c r="V12" s="1432"/>
      <c r="W12" s="1432"/>
      <c r="X12" s="1432"/>
      <c r="Y12" s="1431"/>
      <c r="Z12" s="1436"/>
      <c r="AA12" s="1436"/>
      <c r="AB12" s="1436"/>
      <c r="AC12" s="1437"/>
      <c r="AD12" s="1426"/>
      <c r="AE12" s="227"/>
      <c r="AF12" s="227"/>
      <c r="AG12" s="227"/>
      <c r="AH12" s="227"/>
      <c r="AI12" s="227"/>
      <c r="AJ12" s="227"/>
      <c r="AK12" s="227"/>
      <c r="AL12" s="227"/>
      <c r="AM12" s="227"/>
      <c r="AN12" s="227"/>
      <c r="AO12" s="227"/>
      <c r="AP12" s="227"/>
      <c r="AQ12" s="1568"/>
    </row>
    <row r="13" spans="1:43" ht="15.75" customHeight="1" hidden="1">
      <c r="A13" s="2653" t="s">
        <v>10</v>
      </c>
      <c r="B13" s="2654"/>
      <c r="C13" s="2654"/>
      <c r="D13" s="2671" t="s">
        <v>11</v>
      </c>
      <c r="E13" s="2672"/>
      <c r="F13" s="2672"/>
      <c r="G13" s="2672"/>
      <c r="H13" s="2672"/>
      <c r="I13" s="2672"/>
      <c r="J13" s="2672"/>
      <c r="K13" s="2672"/>
      <c r="L13" s="2672"/>
      <c r="M13" s="2672"/>
      <c r="N13" s="2672"/>
      <c r="O13" s="2672"/>
      <c r="P13" s="2672"/>
      <c r="Q13" s="2672"/>
      <c r="R13" s="2672"/>
      <c r="S13" s="2672"/>
      <c r="T13" s="2672"/>
      <c r="U13" s="2672"/>
      <c r="V13" s="2672"/>
      <c r="W13" s="2672"/>
      <c r="X13" s="2672"/>
      <c r="Y13" s="2672"/>
      <c r="Z13" s="2672"/>
      <c r="AA13" s="2672"/>
      <c r="AB13" s="2672"/>
      <c r="AC13" s="2673"/>
      <c r="AD13" s="2655"/>
      <c r="AE13" s="2656"/>
      <c r="AF13" s="2656"/>
      <c r="AG13" s="2656"/>
      <c r="AH13" s="2656"/>
      <c r="AI13" s="2656"/>
      <c r="AJ13" s="2656"/>
      <c r="AK13" s="2656"/>
      <c r="AL13" s="2656"/>
      <c r="AM13" s="2656"/>
      <c r="AN13" s="2656"/>
      <c r="AO13" s="2656"/>
      <c r="AP13" s="2656"/>
      <c r="AQ13" s="1570"/>
    </row>
    <row r="14" spans="1:43" ht="6" customHeight="1" thickBot="1">
      <c r="A14" s="2657"/>
      <c r="B14" s="2658"/>
      <c r="C14" s="2658"/>
      <c r="D14" s="2658"/>
      <c r="E14" s="2658"/>
      <c r="F14" s="2658"/>
      <c r="G14" s="2658"/>
      <c r="H14" s="2658"/>
      <c r="I14" s="2658"/>
      <c r="J14" s="2658"/>
      <c r="K14" s="2658"/>
      <c r="L14" s="2658"/>
      <c r="M14" s="2658"/>
      <c r="N14" s="2658"/>
      <c r="O14" s="2658"/>
      <c r="P14" s="2658"/>
      <c r="Q14" s="2658"/>
      <c r="R14" s="2658"/>
      <c r="S14" s="2658"/>
      <c r="T14" s="2658"/>
      <c r="U14" s="2658"/>
      <c r="V14" s="2658"/>
      <c r="W14" s="2658"/>
      <c r="X14" s="2658"/>
      <c r="Y14" s="2658"/>
      <c r="Z14" s="2658"/>
      <c r="AA14" s="1438"/>
      <c r="AB14" s="1438"/>
      <c r="AC14" s="1439"/>
      <c r="AD14" s="1426"/>
      <c r="AE14" s="227"/>
      <c r="AF14" s="227"/>
      <c r="AG14" s="227"/>
      <c r="AH14" s="227"/>
      <c r="AI14" s="227"/>
      <c r="AJ14" s="227"/>
      <c r="AK14" s="227"/>
      <c r="AL14" s="227"/>
      <c r="AM14" s="227"/>
      <c r="AN14" s="227"/>
      <c r="AO14" s="227"/>
      <c r="AP14" s="227"/>
      <c r="AQ14" s="1568"/>
    </row>
    <row r="15" spans="1:44" ht="77.25" thickBot="1">
      <c r="A15" s="1440" t="s">
        <v>12</v>
      </c>
      <c r="B15" s="1441" t="s">
        <v>13</v>
      </c>
      <c r="C15" s="1441" t="s">
        <v>14</v>
      </c>
      <c r="D15" s="1441" t="s">
        <v>129</v>
      </c>
      <c r="E15" s="1441" t="s">
        <v>16</v>
      </c>
      <c r="F15" s="1441" t="s">
        <v>17</v>
      </c>
      <c r="G15" s="1441" t="s">
        <v>18</v>
      </c>
      <c r="H15" s="1441" t="s">
        <v>19</v>
      </c>
      <c r="I15" s="1441" t="s">
        <v>20</v>
      </c>
      <c r="J15" s="1441" t="s">
        <v>105</v>
      </c>
      <c r="K15" s="1441" t="s">
        <v>1010</v>
      </c>
      <c r="L15" s="1441" t="s">
        <v>23</v>
      </c>
      <c r="M15" s="1442" t="s">
        <v>24</v>
      </c>
      <c r="N15" s="1442" t="s">
        <v>25</v>
      </c>
      <c r="O15" s="1442" t="s">
        <v>26</v>
      </c>
      <c r="P15" s="1442" t="s">
        <v>27</v>
      </c>
      <c r="Q15" s="1442" t="s">
        <v>28</v>
      </c>
      <c r="R15" s="1442" t="s">
        <v>29</v>
      </c>
      <c r="S15" s="1442" t="s">
        <v>30</v>
      </c>
      <c r="T15" s="1442" t="s">
        <v>31</v>
      </c>
      <c r="U15" s="1442" t="s">
        <v>32</v>
      </c>
      <c r="V15" s="1442" t="s">
        <v>33</v>
      </c>
      <c r="W15" s="1442" t="s">
        <v>34</v>
      </c>
      <c r="X15" s="1442" t="s">
        <v>35</v>
      </c>
      <c r="Y15" s="1441" t="s">
        <v>36</v>
      </c>
      <c r="Z15" s="1443" t="s">
        <v>37</v>
      </c>
      <c r="AA15" s="1444" t="s">
        <v>319</v>
      </c>
      <c r="AB15" s="1445" t="s">
        <v>1413</v>
      </c>
      <c r="AC15" s="1446" t="s">
        <v>106</v>
      </c>
      <c r="AD15" s="1399" t="s">
        <v>40</v>
      </c>
      <c r="AE15" s="228" t="s">
        <v>41</v>
      </c>
      <c r="AF15" s="228" t="s">
        <v>42</v>
      </c>
      <c r="AG15" s="229" t="s">
        <v>43</v>
      </c>
      <c r="AH15" s="229" t="s">
        <v>44</v>
      </c>
      <c r="AI15" s="229" t="s">
        <v>45</v>
      </c>
      <c r="AJ15" s="229" t="s">
        <v>46</v>
      </c>
      <c r="AK15" s="229" t="s">
        <v>47</v>
      </c>
      <c r="AL15" s="229" t="s">
        <v>48</v>
      </c>
      <c r="AM15" s="229" t="s">
        <v>49</v>
      </c>
      <c r="AN15" s="229" t="s">
        <v>50</v>
      </c>
      <c r="AO15" s="229" t="s">
        <v>51</v>
      </c>
      <c r="AP15" s="1930" t="s">
        <v>52</v>
      </c>
      <c r="AQ15" s="2167" t="s">
        <v>1788</v>
      </c>
      <c r="AR15" s="2168" t="s">
        <v>1789</v>
      </c>
    </row>
    <row r="16" spans="1:44" ht="114.75">
      <c r="A16" s="2662">
        <v>1</v>
      </c>
      <c r="B16" s="2665" t="s">
        <v>703</v>
      </c>
      <c r="C16" s="2659" t="s">
        <v>702</v>
      </c>
      <c r="D16" s="1907" t="s">
        <v>1011</v>
      </c>
      <c r="E16" s="1908" t="s">
        <v>1012</v>
      </c>
      <c r="F16" s="1909">
        <v>1</v>
      </c>
      <c r="G16" s="1908" t="s">
        <v>1013</v>
      </c>
      <c r="H16" s="1908" t="s">
        <v>1014</v>
      </c>
      <c r="I16" s="1909">
        <v>0.55</v>
      </c>
      <c r="J16" s="1908" t="s">
        <v>1015</v>
      </c>
      <c r="K16" s="1748">
        <v>42736</v>
      </c>
      <c r="L16" s="1748">
        <v>43100</v>
      </c>
      <c r="M16" s="673">
        <v>1</v>
      </c>
      <c r="N16" s="673">
        <v>1</v>
      </c>
      <c r="O16" s="673">
        <v>1</v>
      </c>
      <c r="P16" s="673">
        <v>1</v>
      </c>
      <c r="Q16" s="673">
        <v>1</v>
      </c>
      <c r="R16" s="673">
        <v>1</v>
      </c>
      <c r="S16" s="673">
        <v>1</v>
      </c>
      <c r="T16" s="673">
        <v>1</v>
      </c>
      <c r="U16" s="673">
        <v>1</v>
      </c>
      <c r="V16" s="673">
        <v>1</v>
      </c>
      <c r="W16" s="673">
        <v>1</v>
      </c>
      <c r="X16" s="673">
        <v>1</v>
      </c>
      <c r="Y16" s="1910">
        <v>1</v>
      </c>
      <c r="Z16" s="692">
        <v>0</v>
      </c>
      <c r="AA16" s="692"/>
      <c r="AB16" s="692"/>
      <c r="AC16" s="1467"/>
      <c r="AD16" s="234"/>
      <c r="AE16" s="230"/>
      <c r="AF16" s="230"/>
      <c r="AG16" s="230"/>
      <c r="AH16" s="230"/>
      <c r="AI16" s="230"/>
      <c r="AJ16" s="231"/>
      <c r="AK16" s="231"/>
      <c r="AL16" s="2661"/>
      <c r="AM16" s="230"/>
      <c r="AN16" s="230"/>
      <c r="AO16" s="230"/>
      <c r="AP16" s="1617"/>
      <c r="AQ16" s="2174">
        <v>1</v>
      </c>
      <c r="AR16" s="2186">
        <v>0.3333333333333333</v>
      </c>
    </row>
    <row r="17" spans="1:44" ht="115.5" customHeight="1" thickBot="1">
      <c r="A17" s="2663"/>
      <c r="B17" s="2666"/>
      <c r="C17" s="2660"/>
      <c r="D17" s="1907" t="s">
        <v>1016</v>
      </c>
      <c r="E17" s="1908" t="s">
        <v>1012</v>
      </c>
      <c r="F17" s="1909">
        <v>1</v>
      </c>
      <c r="G17" s="1908" t="s">
        <v>1013</v>
      </c>
      <c r="H17" s="1908" t="s">
        <v>1014</v>
      </c>
      <c r="I17" s="1909">
        <v>0.2</v>
      </c>
      <c r="J17" s="1908" t="s">
        <v>1017</v>
      </c>
      <c r="K17" s="1748">
        <v>42736</v>
      </c>
      <c r="L17" s="1748">
        <v>43100</v>
      </c>
      <c r="M17" s="673">
        <v>1</v>
      </c>
      <c r="N17" s="673">
        <v>1</v>
      </c>
      <c r="O17" s="673">
        <v>1</v>
      </c>
      <c r="P17" s="673">
        <v>1</v>
      </c>
      <c r="Q17" s="673">
        <v>1</v>
      </c>
      <c r="R17" s="673">
        <v>1</v>
      </c>
      <c r="S17" s="673">
        <v>1</v>
      </c>
      <c r="T17" s="673">
        <v>1</v>
      </c>
      <c r="U17" s="673">
        <v>1</v>
      </c>
      <c r="V17" s="673">
        <v>1</v>
      </c>
      <c r="W17" s="673">
        <v>1</v>
      </c>
      <c r="X17" s="673">
        <v>1</v>
      </c>
      <c r="Y17" s="1910">
        <v>1</v>
      </c>
      <c r="Z17" s="692">
        <v>0</v>
      </c>
      <c r="AA17" s="692"/>
      <c r="AB17" s="692"/>
      <c r="AC17" s="1467"/>
      <c r="AD17" s="234"/>
      <c r="AE17" s="230"/>
      <c r="AF17" s="230"/>
      <c r="AG17" s="230"/>
      <c r="AH17" s="230"/>
      <c r="AI17" s="230"/>
      <c r="AJ17" s="231"/>
      <c r="AK17" s="231"/>
      <c r="AL17" s="2661"/>
      <c r="AM17" s="230"/>
      <c r="AN17" s="230"/>
      <c r="AO17" s="230"/>
      <c r="AP17" s="1617"/>
      <c r="AQ17" s="2175">
        <v>1</v>
      </c>
      <c r="AR17" s="2187">
        <v>0.3333333333333333</v>
      </c>
    </row>
    <row r="18" spans="1:44" s="255" customFormat="1" ht="115.5" customHeight="1" thickBot="1">
      <c r="A18" s="2664"/>
      <c r="B18" s="2667"/>
      <c r="C18" s="1447" t="s">
        <v>1007</v>
      </c>
      <c r="D18" s="1911" t="s">
        <v>1474</v>
      </c>
      <c r="E18" s="224" t="s">
        <v>1006</v>
      </c>
      <c r="F18" s="224">
        <v>4</v>
      </c>
      <c r="G18" s="224" t="s">
        <v>1005</v>
      </c>
      <c r="H18" s="224" t="s">
        <v>1475</v>
      </c>
      <c r="I18" s="638">
        <v>0.25</v>
      </c>
      <c r="J18" s="224" t="s">
        <v>1004</v>
      </c>
      <c r="K18" s="676">
        <v>42736</v>
      </c>
      <c r="L18" s="676">
        <v>43100</v>
      </c>
      <c r="M18" s="1912"/>
      <c r="N18" s="1912"/>
      <c r="O18" s="1912">
        <v>1</v>
      </c>
      <c r="P18" s="1912"/>
      <c r="Q18" s="1912"/>
      <c r="R18" s="1912">
        <v>1</v>
      </c>
      <c r="S18" s="1912"/>
      <c r="T18" s="1912"/>
      <c r="U18" s="1912">
        <v>1</v>
      </c>
      <c r="V18" s="1912"/>
      <c r="W18" s="1912"/>
      <c r="X18" s="1912">
        <v>1</v>
      </c>
      <c r="Y18" s="1913">
        <f>SUM(M18:X18)</f>
        <v>4</v>
      </c>
      <c r="Z18" s="1914">
        <v>0</v>
      </c>
      <c r="AA18" s="1914"/>
      <c r="AB18" s="1914"/>
      <c r="AC18" s="1915"/>
      <c r="AD18" s="299"/>
      <c r="AE18" s="498"/>
      <c r="AF18" s="498"/>
      <c r="AG18" s="498"/>
      <c r="AH18" s="498"/>
      <c r="AI18" s="498"/>
      <c r="AJ18" s="499"/>
      <c r="AK18" s="499"/>
      <c r="AL18" s="499"/>
      <c r="AM18" s="498"/>
      <c r="AN18" s="498"/>
      <c r="AO18" s="498"/>
      <c r="AP18" s="1623"/>
      <c r="AQ18" s="2175" t="s">
        <v>95</v>
      </c>
      <c r="AR18" s="2187">
        <v>0</v>
      </c>
    </row>
    <row r="19" spans="1:44" ht="16.5" thickBot="1">
      <c r="A19" s="2647" t="s">
        <v>92</v>
      </c>
      <c r="B19" s="2648"/>
      <c r="C19" s="2648"/>
      <c r="D19" s="1916"/>
      <c r="E19" s="1917"/>
      <c r="F19" s="1918"/>
      <c r="G19" s="1918"/>
      <c r="H19" s="1918"/>
      <c r="I19" s="1919">
        <f>SUM(I16:I18)</f>
        <v>1</v>
      </c>
      <c r="J19" s="1918"/>
      <c r="K19" s="1918"/>
      <c r="L19" s="1918"/>
      <c r="M19" s="1918"/>
      <c r="N19" s="1918"/>
      <c r="O19" s="1918"/>
      <c r="P19" s="1918"/>
      <c r="Q19" s="1918"/>
      <c r="R19" s="1918"/>
      <c r="S19" s="1918"/>
      <c r="T19" s="1918"/>
      <c r="U19" s="1918"/>
      <c r="V19" s="1918"/>
      <c r="W19" s="1918"/>
      <c r="X19" s="1918"/>
      <c r="Y19" s="1918"/>
      <c r="Z19" s="1902">
        <f>SUM(Z16:Z17)</f>
        <v>0</v>
      </c>
      <c r="AA19" s="1902">
        <f>SUM(AA16:AA17)</f>
        <v>0</v>
      </c>
      <c r="AB19" s="1902"/>
      <c r="AC19" s="1903"/>
      <c r="AD19" s="234"/>
      <c r="AE19" s="230"/>
      <c r="AF19" s="230"/>
      <c r="AG19" s="230"/>
      <c r="AH19" s="230"/>
      <c r="AI19" s="230"/>
      <c r="AJ19" s="231"/>
      <c r="AK19" s="231"/>
      <c r="AL19" s="231"/>
      <c r="AM19" s="230"/>
      <c r="AN19" s="230"/>
      <c r="AO19" s="230"/>
      <c r="AP19" s="1617"/>
      <c r="AQ19" s="2176">
        <f>AVERAGE(AQ16:AQ18)</f>
        <v>1</v>
      </c>
      <c r="AR19" s="2188"/>
    </row>
    <row r="20" spans="1:44" ht="76.5">
      <c r="A20" s="2600">
        <v>2</v>
      </c>
      <c r="B20" s="2603" t="s">
        <v>1018</v>
      </c>
      <c r="C20" s="2606" t="s">
        <v>1019</v>
      </c>
      <c r="D20" s="1911" t="s">
        <v>1020</v>
      </c>
      <c r="E20" s="1908" t="s">
        <v>1021</v>
      </c>
      <c r="F20" s="1908">
        <v>1</v>
      </c>
      <c r="G20" s="1908" t="s">
        <v>1022</v>
      </c>
      <c r="H20" s="1908" t="s">
        <v>1023</v>
      </c>
      <c r="I20" s="1920">
        <v>0.5</v>
      </c>
      <c r="J20" s="1908" t="s">
        <v>1024</v>
      </c>
      <c r="K20" s="1748">
        <v>42736</v>
      </c>
      <c r="L20" s="1748">
        <v>43100</v>
      </c>
      <c r="M20" s="1912"/>
      <c r="N20" s="1912"/>
      <c r="O20" s="1912"/>
      <c r="P20" s="1912"/>
      <c r="Q20" s="1912"/>
      <c r="R20" s="1912"/>
      <c r="S20" s="1912">
        <v>1</v>
      </c>
      <c r="T20" s="1912"/>
      <c r="U20" s="1912"/>
      <c r="V20" s="1912"/>
      <c r="W20" s="1912"/>
      <c r="X20" s="1912"/>
      <c r="Y20" s="1921">
        <f>SUM(M20:X20)</f>
        <v>1</v>
      </c>
      <c r="Z20" s="692">
        <v>0</v>
      </c>
      <c r="AA20" s="692"/>
      <c r="AB20" s="692"/>
      <c r="AC20" s="1467"/>
      <c r="AD20" s="234"/>
      <c r="AE20" s="230"/>
      <c r="AF20" s="230"/>
      <c r="AG20" s="230"/>
      <c r="AH20" s="230"/>
      <c r="AI20" s="230"/>
      <c r="AJ20" s="231"/>
      <c r="AK20" s="231"/>
      <c r="AL20" s="231"/>
      <c r="AM20" s="230"/>
      <c r="AN20" s="230"/>
      <c r="AO20" s="230"/>
      <c r="AP20" s="1617"/>
      <c r="AQ20" s="2175" t="s">
        <v>95</v>
      </c>
      <c r="AR20" s="2187">
        <v>0</v>
      </c>
    </row>
    <row r="21" spans="1:44" ht="57.75" customHeight="1" thickBot="1">
      <c r="A21" s="2601"/>
      <c r="B21" s="2604"/>
      <c r="C21" s="2607"/>
      <c r="D21" s="1911" t="s">
        <v>1025</v>
      </c>
      <c r="E21" s="1908" t="s">
        <v>85</v>
      </c>
      <c r="F21" s="1908">
        <v>1</v>
      </c>
      <c r="G21" s="1908" t="s">
        <v>1026</v>
      </c>
      <c r="H21" s="1908" t="s">
        <v>1023</v>
      </c>
      <c r="I21" s="1920">
        <v>0.25</v>
      </c>
      <c r="J21" s="1908" t="s">
        <v>1027</v>
      </c>
      <c r="K21" s="1748">
        <v>42736</v>
      </c>
      <c r="L21" s="1748">
        <v>43100</v>
      </c>
      <c r="M21" s="1912"/>
      <c r="N21" s="1912"/>
      <c r="O21" s="1912"/>
      <c r="P21" s="1912"/>
      <c r="Q21" s="1912"/>
      <c r="R21" s="1912"/>
      <c r="S21" s="1912"/>
      <c r="T21" s="1912"/>
      <c r="U21" s="1912"/>
      <c r="V21" s="1912"/>
      <c r="W21" s="1912"/>
      <c r="X21" s="1912">
        <v>1</v>
      </c>
      <c r="Y21" s="1921">
        <f>SUM(M21:X21)</f>
        <v>1</v>
      </c>
      <c r="Z21" s="692"/>
      <c r="AA21" s="692"/>
      <c r="AB21" s="692"/>
      <c r="AC21" s="1467"/>
      <c r="AD21" s="234"/>
      <c r="AE21" s="230"/>
      <c r="AF21" s="230"/>
      <c r="AG21" s="230"/>
      <c r="AH21" s="230"/>
      <c r="AI21" s="230"/>
      <c r="AJ21" s="231"/>
      <c r="AK21" s="231"/>
      <c r="AL21" s="231"/>
      <c r="AM21" s="230"/>
      <c r="AN21" s="230"/>
      <c r="AO21" s="230"/>
      <c r="AP21" s="1617"/>
      <c r="AQ21" s="2175" t="s">
        <v>95</v>
      </c>
      <c r="AR21" s="2187">
        <v>0</v>
      </c>
    </row>
    <row r="22" spans="1:44" ht="99" customHeight="1" thickBot="1">
      <c r="A22" s="2602"/>
      <c r="B22" s="2605"/>
      <c r="C22" s="1447" t="s">
        <v>1028</v>
      </c>
      <c r="D22" s="1911" t="s">
        <v>1029</v>
      </c>
      <c r="E22" s="1908" t="s">
        <v>85</v>
      </c>
      <c r="F22" s="1908">
        <v>1</v>
      </c>
      <c r="G22" s="1908" t="s">
        <v>1030</v>
      </c>
      <c r="H22" s="1908" t="s">
        <v>1031</v>
      </c>
      <c r="I22" s="1920">
        <v>0.25</v>
      </c>
      <c r="J22" s="1908" t="s">
        <v>1032</v>
      </c>
      <c r="K22" s="1748">
        <v>42736</v>
      </c>
      <c r="L22" s="1748">
        <v>43100</v>
      </c>
      <c r="M22" s="1912"/>
      <c r="N22" s="1912"/>
      <c r="O22" s="1912"/>
      <c r="P22" s="1912"/>
      <c r="Q22" s="1912"/>
      <c r="R22" s="1912"/>
      <c r="S22" s="1912"/>
      <c r="T22" s="1912"/>
      <c r="U22" s="1912"/>
      <c r="V22" s="1912"/>
      <c r="W22" s="1912">
        <v>1</v>
      </c>
      <c r="X22" s="1912">
        <v>0</v>
      </c>
      <c r="Y22" s="1921">
        <f>SUM(M22:X22)</f>
        <v>1</v>
      </c>
      <c r="Z22" s="692">
        <v>0</v>
      </c>
      <c r="AA22" s="692"/>
      <c r="AB22" s="692"/>
      <c r="AC22" s="1467"/>
      <c r="AD22" s="234"/>
      <c r="AE22" s="230"/>
      <c r="AF22" s="230"/>
      <c r="AG22" s="230"/>
      <c r="AH22" s="230"/>
      <c r="AI22" s="230"/>
      <c r="AJ22" s="231"/>
      <c r="AK22" s="231"/>
      <c r="AL22" s="231"/>
      <c r="AM22" s="230"/>
      <c r="AN22" s="230"/>
      <c r="AO22" s="230"/>
      <c r="AP22" s="1617"/>
      <c r="AQ22" s="2175" t="s">
        <v>95</v>
      </c>
      <c r="AR22" s="2187">
        <v>0</v>
      </c>
    </row>
    <row r="23" spans="1:44" ht="16.5" thickBot="1">
      <c r="A23" s="2608" t="s">
        <v>92</v>
      </c>
      <c r="B23" s="2609"/>
      <c r="C23" s="2610"/>
      <c r="D23" s="1922"/>
      <c r="E23" s="1917"/>
      <c r="F23" s="1918"/>
      <c r="G23" s="1918"/>
      <c r="H23" s="1918"/>
      <c r="I23" s="1919">
        <f>SUM(I20:I22)</f>
        <v>1</v>
      </c>
      <c r="J23" s="1918"/>
      <c r="K23" s="1918"/>
      <c r="L23" s="1918"/>
      <c r="M23" s="1918"/>
      <c r="N23" s="1918"/>
      <c r="O23" s="1918"/>
      <c r="P23" s="1918"/>
      <c r="Q23" s="1918"/>
      <c r="R23" s="1918"/>
      <c r="S23" s="1918"/>
      <c r="T23" s="1918"/>
      <c r="U23" s="1918"/>
      <c r="V23" s="1918"/>
      <c r="W23" s="1918"/>
      <c r="X23" s="1918"/>
      <c r="Y23" s="1918"/>
      <c r="Z23" s="1902">
        <f>SUM(Z20:Z22)</f>
        <v>0</v>
      </c>
      <c r="AA23" s="1902">
        <f>SUM(AA20:AA22)</f>
        <v>0</v>
      </c>
      <c r="AB23" s="1923"/>
      <c r="AC23" s="1903"/>
      <c r="AD23" s="1427"/>
      <c r="AE23" s="235"/>
      <c r="AF23" s="236"/>
      <c r="AG23" s="237"/>
      <c r="AH23" s="237"/>
      <c r="AI23" s="238"/>
      <c r="AJ23" s="231"/>
      <c r="AK23" s="231"/>
      <c r="AL23" s="231"/>
      <c r="AM23" s="230"/>
      <c r="AN23" s="230"/>
      <c r="AO23" s="230"/>
      <c r="AP23" s="2169"/>
      <c r="AQ23" s="2177" t="s">
        <v>95</v>
      </c>
      <c r="AR23" s="2189"/>
    </row>
    <row r="24" spans="1:44" ht="95.25" customHeight="1">
      <c r="A24" s="2612">
        <v>3</v>
      </c>
      <c r="B24" s="2615" t="s">
        <v>96</v>
      </c>
      <c r="C24" s="2606" t="s">
        <v>1033</v>
      </c>
      <c r="D24" s="1911" t="s">
        <v>1034</v>
      </c>
      <c r="E24" s="1924" t="s">
        <v>1035</v>
      </c>
      <c r="F24" s="1924">
        <v>1</v>
      </c>
      <c r="G24" s="1924" t="s">
        <v>1036</v>
      </c>
      <c r="H24" s="1924" t="s">
        <v>1446</v>
      </c>
      <c r="I24" s="1925">
        <v>0.15</v>
      </c>
      <c r="J24" s="1924" t="s">
        <v>1038</v>
      </c>
      <c r="K24" s="1748">
        <v>42736</v>
      </c>
      <c r="L24" s="1748">
        <v>43008</v>
      </c>
      <c r="M24" s="1912"/>
      <c r="N24" s="1912"/>
      <c r="O24" s="1912"/>
      <c r="P24" s="1912"/>
      <c r="Q24" s="1912"/>
      <c r="R24" s="1912"/>
      <c r="S24" s="1912"/>
      <c r="T24" s="1912"/>
      <c r="U24" s="1912">
        <v>1</v>
      </c>
      <c r="V24" s="1912"/>
      <c r="W24" s="1912"/>
      <c r="X24" s="1912">
        <v>1</v>
      </c>
      <c r="Y24" s="1921">
        <f>SUM(M24:X24)</f>
        <v>2</v>
      </c>
      <c r="Z24" s="684">
        <v>2500000000</v>
      </c>
      <c r="AA24" s="684">
        <f>+AR24*$AA$69</f>
        <v>7850867014</v>
      </c>
      <c r="AB24" s="684"/>
      <c r="AC24" s="1926"/>
      <c r="AD24" s="1427"/>
      <c r="AE24" s="235"/>
      <c r="AF24" s="236"/>
      <c r="AG24" s="236"/>
      <c r="AH24" s="236"/>
      <c r="AI24" s="238"/>
      <c r="AJ24" s="238"/>
      <c r="AK24" s="231"/>
      <c r="AL24" s="231"/>
      <c r="AM24" s="230"/>
      <c r="AN24" s="230"/>
      <c r="AO24" s="230"/>
      <c r="AP24" s="2169"/>
      <c r="AQ24" s="2178" t="s">
        <v>95</v>
      </c>
      <c r="AR24" s="2190">
        <v>1</v>
      </c>
    </row>
    <row r="25" spans="1:44" ht="95.25" customHeight="1">
      <c r="A25" s="2613"/>
      <c r="B25" s="2616"/>
      <c r="C25" s="2611"/>
      <c r="D25" s="1911" t="s">
        <v>1039</v>
      </c>
      <c r="E25" s="1924" t="s">
        <v>1035</v>
      </c>
      <c r="F25" s="1924">
        <v>1</v>
      </c>
      <c r="G25" s="1924" t="s">
        <v>1040</v>
      </c>
      <c r="H25" s="1924" t="s">
        <v>1446</v>
      </c>
      <c r="I25" s="1925">
        <v>0.15</v>
      </c>
      <c r="J25" s="1924" t="s">
        <v>1041</v>
      </c>
      <c r="K25" s="1748">
        <v>42736</v>
      </c>
      <c r="L25" s="1748">
        <v>43008</v>
      </c>
      <c r="M25" s="1912"/>
      <c r="N25" s="1912"/>
      <c r="O25" s="1912"/>
      <c r="P25" s="1912"/>
      <c r="Q25" s="1912"/>
      <c r="R25" s="1912"/>
      <c r="S25" s="1912"/>
      <c r="T25" s="1912"/>
      <c r="U25" s="1912">
        <v>1</v>
      </c>
      <c r="V25" s="1912"/>
      <c r="W25" s="1912"/>
      <c r="X25" s="1912"/>
      <c r="Y25" s="1921">
        <f>SUM(M25:X25)</f>
        <v>1</v>
      </c>
      <c r="Z25" s="684">
        <v>0</v>
      </c>
      <c r="AA25" s="684">
        <v>745996485.556823</v>
      </c>
      <c r="AB25" s="684"/>
      <c r="AC25" s="1926"/>
      <c r="AD25" s="1427"/>
      <c r="AE25" s="235"/>
      <c r="AF25" s="236"/>
      <c r="AG25" s="236"/>
      <c r="AH25" s="236"/>
      <c r="AI25" s="238"/>
      <c r="AJ25" s="238"/>
      <c r="AK25" s="231"/>
      <c r="AL25" s="231"/>
      <c r="AM25" s="230"/>
      <c r="AN25" s="230"/>
      <c r="AO25" s="230"/>
      <c r="AP25" s="2169"/>
      <c r="AQ25" s="2178" t="s">
        <v>95</v>
      </c>
      <c r="AR25" s="2190">
        <v>1</v>
      </c>
    </row>
    <row r="26" spans="1:44" ht="95.25" customHeight="1">
      <c r="A26" s="2613"/>
      <c r="B26" s="2616"/>
      <c r="C26" s="2611"/>
      <c r="D26" s="1911" t="s">
        <v>1461</v>
      </c>
      <c r="E26" s="1924" t="s">
        <v>339</v>
      </c>
      <c r="F26" s="1924">
        <v>1</v>
      </c>
      <c r="G26" s="1924" t="s">
        <v>1042</v>
      </c>
      <c r="H26" s="1924" t="s">
        <v>1446</v>
      </c>
      <c r="I26" s="1925">
        <v>0.15</v>
      </c>
      <c r="J26" s="1924" t="s">
        <v>1043</v>
      </c>
      <c r="K26" s="1748">
        <v>42736</v>
      </c>
      <c r="L26" s="1748">
        <v>42946</v>
      </c>
      <c r="M26" s="1912"/>
      <c r="N26" s="1912"/>
      <c r="O26" s="1912"/>
      <c r="P26" s="1912"/>
      <c r="Q26" s="1912"/>
      <c r="R26" s="1912"/>
      <c r="S26" s="1912">
        <v>1</v>
      </c>
      <c r="T26" s="1912"/>
      <c r="U26" s="1912"/>
      <c r="V26" s="1912"/>
      <c r="W26" s="1912"/>
      <c r="X26" s="1912"/>
      <c r="Y26" s="1921">
        <f>SUM(M26:X26)</f>
        <v>1</v>
      </c>
      <c r="Z26" s="684">
        <v>0</v>
      </c>
      <c r="AA26" s="684"/>
      <c r="AB26" s="684"/>
      <c r="AC26" s="1926"/>
      <c r="AD26" s="1427"/>
      <c r="AE26" s="235"/>
      <c r="AF26" s="236"/>
      <c r="AG26" s="236"/>
      <c r="AH26" s="236"/>
      <c r="AI26" s="238"/>
      <c r="AJ26" s="238"/>
      <c r="AK26" s="231"/>
      <c r="AL26" s="231"/>
      <c r="AM26" s="230"/>
      <c r="AN26" s="230"/>
      <c r="AO26" s="230"/>
      <c r="AP26" s="2169"/>
      <c r="AQ26" s="2178" t="s">
        <v>95</v>
      </c>
      <c r="AR26" s="2190">
        <v>1</v>
      </c>
    </row>
    <row r="27" spans="1:44" ht="95.25" customHeight="1">
      <c r="A27" s="2613"/>
      <c r="B27" s="2616"/>
      <c r="C27" s="2611"/>
      <c r="D27" s="1911" t="s">
        <v>1044</v>
      </c>
      <c r="E27" s="1924" t="s">
        <v>85</v>
      </c>
      <c r="F27" s="1924">
        <v>1</v>
      </c>
      <c r="G27" s="1924" t="s">
        <v>1045</v>
      </c>
      <c r="H27" s="1924" t="s">
        <v>1037</v>
      </c>
      <c r="I27" s="1925">
        <v>0.15</v>
      </c>
      <c r="J27" s="1924" t="s">
        <v>1032</v>
      </c>
      <c r="K27" s="1748">
        <v>42736</v>
      </c>
      <c r="L27" s="1748">
        <v>42946</v>
      </c>
      <c r="M27" s="1912"/>
      <c r="N27" s="1912"/>
      <c r="O27" s="1912"/>
      <c r="P27" s="1912"/>
      <c r="Q27" s="1912"/>
      <c r="R27" s="1912"/>
      <c r="S27" s="1912">
        <v>1</v>
      </c>
      <c r="T27" s="1912"/>
      <c r="U27" s="1912"/>
      <c r="V27" s="1912"/>
      <c r="W27" s="1912"/>
      <c r="X27" s="1912"/>
      <c r="Y27" s="1921">
        <f>SUM(M27:X27)</f>
        <v>1</v>
      </c>
      <c r="Z27" s="684">
        <v>500000000</v>
      </c>
      <c r="AA27" s="684">
        <f>+AR27*$AA$69</f>
        <v>7850867014</v>
      </c>
      <c r="AB27" s="684"/>
      <c r="AC27" s="1926"/>
      <c r="AD27" s="1427"/>
      <c r="AE27" s="235"/>
      <c r="AF27" s="236"/>
      <c r="AG27" s="236"/>
      <c r="AH27" s="236"/>
      <c r="AI27" s="238"/>
      <c r="AJ27" s="238"/>
      <c r="AK27" s="231"/>
      <c r="AL27" s="231"/>
      <c r="AM27" s="230"/>
      <c r="AN27" s="230"/>
      <c r="AO27" s="230"/>
      <c r="AP27" s="2169"/>
      <c r="AQ27" s="2178" t="s">
        <v>95</v>
      </c>
      <c r="AR27" s="2190">
        <v>1</v>
      </c>
    </row>
    <row r="28" spans="1:44" ht="95.25" customHeight="1" thickBot="1">
      <c r="A28" s="2613"/>
      <c r="B28" s="2616"/>
      <c r="C28" s="2607"/>
      <c r="D28" s="1911" t="s">
        <v>1046</v>
      </c>
      <c r="E28" s="1924" t="s">
        <v>1047</v>
      </c>
      <c r="F28" s="1924">
        <v>1</v>
      </c>
      <c r="G28" s="1924" t="s">
        <v>1048</v>
      </c>
      <c r="H28" s="1924" t="s">
        <v>1446</v>
      </c>
      <c r="I28" s="1925">
        <v>0.15</v>
      </c>
      <c r="J28" s="1924" t="s">
        <v>1049</v>
      </c>
      <c r="K28" s="1748">
        <v>42736</v>
      </c>
      <c r="L28" s="1748">
        <v>42946</v>
      </c>
      <c r="M28" s="1912"/>
      <c r="N28" s="1912"/>
      <c r="O28" s="1912"/>
      <c r="P28" s="1912"/>
      <c r="Q28" s="1912"/>
      <c r="R28" s="1912"/>
      <c r="S28" s="1912">
        <v>1</v>
      </c>
      <c r="T28" s="1912"/>
      <c r="U28" s="1912"/>
      <c r="V28" s="1912"/>
      <c r="W28" s="1912"/>
      <c r="X28" s="1912"/>
      <c r="Y28" s="1921">
        <f>SUM(M28:X28)</f>
        <v>1</v>
      </c>
      <c r="Z28" s="684">
        <v>100000000</v>
      </c>
      <c r="AA28" s="684">
        <f>+AR28*$AA$69</f>
        <v>2616955671.333333</v>
      </c>
      <c r="AB28" s="684"/>
      <c r="AC28" s="1926"/>
      <c r="AD28" s="1427"/>
      <c r="AE28" s="235"/>
      <c r="AF28" s="236"/>
      <c r="AG28" s="236"/>
      <c r="AH28" s="236"/>
      <c r="AI28" s="238"/>
      <c r="AJ28" s="238"/>
      <c r="AK28" s="231"/>
      <c r="AL28" s="231"/>
      <c r="AM28" s="230"/>
      <c r="AN28" s="230"/>
      <c r="AO28" s="230"/>
      <c r="AP28" s="2169"/>
      <c r="AQ28" s="2178">
        <v>1</v>
      </c>
      <c r="AR28" s="2190">
        <v>0.3333333333333333</v>
      </c>
    </row>
    <row r="29" spans="1:44" ht="178.5" customHeight="1">
      <c r="A29" s="2613"/>
      <c r="B29" s="2616"/>
      <c r="C29" s="2606" t="s">
        <v>1050</v>
      </c>
      <c r="D29" s="1911" t="s">
        <v>1051</v>
      </c>
      <c r="E29" s="1924" t="s">
        <v>1052</v>
      </c>
      <c r="F29" s="1927">
        <v>1</v>
      </c>
      <c r="G29" s="1924" t="s">
        <v>1053</v>
      </c>
      <c r="H29" s="1924" t="s">
        <v>1447</v>
      </c>
      <c r="I29" s="1928">
        <v>0.15</v>
      </c>
      <c r="J29" s="1924" t="s">
        <v>1054</v>
      </c>
      <c r="K29" s="1748">
        <v>42736</v>
      </c>
      <c r="L29" s="1748">
        <v>43100</v>
      </c>
      <c r="M29" s="673">
        <v>1</v>
      </c>
      <c r="N29" s="673">
        <v>1</v>
      </c>
      <c r="O29" s="673">
        <v>1</v>
      </c>
      <c r="P29" s="673">
        <v>1</v>
      </c>
      <c r="Q29" s="673">
        <v>1</v>
      </c>
      <c r="R29" s="673">
        <v>1</v>
      </c>
      <c r="S29" s="673">
        <v>1</v>
      </c>
      <c r="T29" s="673">
        <v>1</v>
      </c>
      <c r="U29" s="673">
        <v>1</v>
      </c>
      <c r="V29" s="673">
        <v>1</v>
      </c>
      <c r="W29" s="673">
        <v>1</v>
      </c>
      <c r="X29" s="673">
        <v>1</v>
      </c>
      <c r="Y29" s="1910">
        <v>1</v>
      </c>
      <c r="Z29" s="683">
        <v>10000000000</v>
      </c>
      <c r="AA29" s="684">
        <f>+AR29*$AA$69</f>
        <v>3925433507</v>
      </c>
      <c r="AB29" s="683"/>
      <c r="AC29" s="1929"/>
      <c r="AD29" s="1428"/>
      <c r="AE29" s="235"/>
      <c r="AF29" s="237"/>
      <c r="AG29" s="237"/>
      <c r="AH29" s="236"/>
      <c r="AI29" s="238"/>
      <c r="AJ29" s="231"/>
      <c r="AK29" s="231"/>
      <c r="AL29" s="231"/>
      <c r="AM29" s="230"/>
      <c r="AN29" s="230"/>
      <c r="AO29" s="230"/>
      <c r="AP29" s="2170"/>
      <c r="AQ29" s="2175" t="s">
        <v>95</v>
      </c>
      <c r="AR29" s="2187">
        <v>0.5</v>
      </c>
    </row>
    <row r="30" spans="1:45" s="496" customFormat="1" ht="50.25" customHeight="1" thickBot="1">
      <c r="A30" s="2614"/>
      <c r="B30" s="2617"/>
      <c r="C30" s="2607"/>
      <c r="D30" s="1911" t="s">
        <v>1448</v>
      </c>
      <c r="E30" s="1924" t="s">
        <v>458</v>
      </c>
      <c r="F30" s="1927">
        <v>1</v>
      </c>
      <c r="G30" s="1924" t="s">
        <v>1650</v>
      </c>
      <c r="H30" s="1924" t="s">
        <v>1447</v>
      </c>
      <c r="I30" s="1928">
        <v>0.1</v>
      </c>
      <c r="J30" s="1924" t="s">
        <v>1451</v>
      </c>
      <c r="K30" s="1748">
        <v>42736</v>
      </c>
      <c r="L30" s="1748">
        <v>43100</v>
      </c>
      <c r="M30" s="673">
        <v>1</v>
      </c>
      <c r="N30" s="673">
        <v>1</v>
      </c>
      <c r="O30" s="673">
        <v>1</v>
      </c>
      <c r="P30" s="673">
        <v>1</v>
      </c>
      <c r="Q30" s="673">
        <v>1</v>
      </c>
      <c r="R30" s="673">
        <v>1</v>
      </c>
      <c r="S30" s="673">
        <v>1</v>
      </c>
      <c r="T30" s="673">
        <v>1</v>
      </c>
      <c r="U30" s="673">
        <v>1</v>
      </c>
      <c r="V30" s="673">
        <v>1</v>
      </c>
      <c r="W30" s="673">
        <v>1</v>
      </c>
      <c r="X30" s="673">
        <v>1</v>
      </c>
      <c r="Y30" s="1910">
        <v>1</v>
      </c>
      <c r="Z30" s="683">
        <v>0</v>
      </c>
      <c r="AA30" s="684">
        <v>0</v>
      </c>
      <c r="AB30" s="683"/>
      <c r="AC30" s="1929"/>
      <c r="AD30" s="489"/>
      <c r="AE30" s="490"/>
      <c r="AF30" s="491"/>
      <c r="AG30" s="491"/>
      <c r="AH30" s="492"/>
      <c r="AI30" s="493"/>
      <c r="AJ30" s="494"/>
      <c r="AK30" s="494"/>
      <c r="AL30" s="494"/>
      <c r="AM30" s="495"/>
      <c r="AN30" s="495"/>
      <c r="AO30" s="495"/>
      <c r="AP30" s="2171"/>
      <c r="AQ30" s="2175" t="s">
        <v>95</v>
      </c>
      <c r="AR30" s="2187">
        <v>0.07142857142857142</v>
      </c>
      <c r="AS30" s="226"/>
    </row>
    <row r="31" spans="1:44" ht="16.5" thickBot="1">
      <c r="A31" s="2579" t="s">
        <v>92</v>
      </c>
      <c r="B31" s="2580"/>
      <c r="C31" s="2580"/>
      <c r="D31" s="902"/>
      <c r="E31" s="902"/>
      <c r="F31" s="902"/>
      <c r="G31" s="902"/>
      <c r="H31" s="902"/>
      <c r="I31" s="239">
        <f>SUM(I24:I30)</f>
        <v>1</v>
      </c>
      <c r="J31" s="902"/>
      <c r="K31" s="902"/>
      <c r="L31" s="902"/>
      <c r="M31" s="902"/>
      <c r="N31" s="902"/>
      <c r="O31" s="902"/>
      <c r="P31" s="902"/>
      <c r="Q31" s="902"/>
      <c r="R31" s="902"/>
      <c r="S31" s="902"/>
      <c r="T31" s="902"/>
      <c r="U31" s="902"/>
      <c r="V31" s="902"/>
      <c r="W31" s="902"/>
      <c r="X31" s="902"/>
      <c r="Y31" s="902"/>
      <c r="Z31" s="240">
        <f>Z24+Z29+Z28+Z27</f>
        <v>13100000000</v>
      </c>
      <c r="AA31" s="240">
        <f>SUM(AA24:AA29)</f>
        <v>22990119691.890156</v>
      </c>
      <c r="AB31" s="240"/>
      <c r="AC31" s="256"/>
      <c r="AD31" s="1428"/>
      <c r="AE31" s="235"/>
      <c r="AF31" s="241"/>
      <c r="AG31" s="231"/>
      <c r="AH31" s="236"/>
      <c r="AI31" s="231"/>
      <c r="AJ31" s="231"/>
      <c r="AK31" s="231"/>
      <c r="AL31" s="231"/>
      <c r="AM31" s="230"/>
      <c r="AN31" s="230"/>
      <c r="AO31" s="230"/>
      <c r="AP31" s="2170"/>
      <c r="AQ31" s="2176">
        <f>AVERAGE(AQ24:AQ30)</f>
        <v>1</v>
      </c>
      <c r="AR31" s="2188"/>
    </row>
    <row r="32" spans="1:44" ht="31.5" customHeight="1" thickBot="1">
      <c r="A32" s="2557" t="s">
        <v>102</v>
      </c>
      <c r="B32" s="2558"/>
      <c r="C32" s="2558"/>
      <c r="D32" s="1448"/>
      <c r="E32" s="1448"/>
      <c r="F32" s="1448"/>
      <c r="G32" s="1448"/>
      <c r="H32" s="1448"/>
      <c r="I32" s="1449">
        <v>1</v>
      </c>
      <c r="J32" s="1448"/>
      <c r="K32" s="1448"/>
      <c r="L32" s="1448"/>
      <c r="M32" s="1448"/>
      <c r="N32" s="1448"/>
      <c r="O32" s="1448"/>
      <c r="P32" s="1448"/>
      <c r="Q32" s="1448"/>
      <c r="R32" s="1448"/>
      <c r="S32" s="1448"/>
      <c r="T32" s="1448"/>
      <c r="U32" s="1448"/>
      <c r="V32" s="1448"/>
      <c r="W32" s="1448"/>
      <c r="X32" s="1448"/>
      <c r="Y32" s="1448"/>
      <c r="Z32" s="1450">
        <f>SUM(Z31+Z23+Z19)</f>
        <v>13100000000</v>
      </c>
      <c r="AA32" s="1450">
        <f>SUM(AA31+AA23+AA19)</f>
        <v>22990119691.890156</v>
      </c>
      <c r="AB32" s="1451"/>
      <c r="AC32" s="1452"/>
      <c r="AD32" s="1428"/>
      <c r="AE32" s="235"/>
      <c r="AF32" s="237"/>
      <c r="AG32" s="237"/>
      <c r="AH32" s="236"/>
      <c r="AI32" s="238"/>
      <c r="AJ32" s="230"/>
      <c r="AK32" s="231"/>
      <c r="AL32" s="230"/>
      <c r="AM32" s="230"/>
      <c r="AN32" s="230"/>
      <c r="AO32" s="230"/>
      <c r="AP32" s="2170"/>
      <c r="AQ32" s="2181">
        <f>AVERAGE(AQ31,AQ23,AQ19)</f>
        <v>1</v>
      </c>
      <c r="AR32" s="2191"/>
    </row>
    <row r="33" spans="1:44" ht="16.5" thickBot="1">
      <c r="A33" s="2581"/>
      <c r="B33" s="2582"/>
      <c r="C33" s="2582"/>
      <c r="D33" s="2582"/>
      <c r="E33" s="2582"/>
      <c r="F33" s="2582"/>
      <c r="G33" s="2582"/>
      <c r="H33" s="2582"/>
      <c r="I33" s="2582"/>
      <c r="J33" s="2582"/>
      <c r="K33" s="2582"/>
      <c r="L33" s="2582"/>
      <c r="M33" s="2582"/>
      <c r="N33" s="2582"/>
      <c r="O33" s="2582"/>
      <c r="P33" s="2582"/>
      <c r="Q33" s="2582"/>
      <c r="R33" s="2582"/>
      <c r="S33" s="2582"/>
      <c r="T33" s="2582"/>
      <c r="U33" s="2582"/>
      <c r="V33" s="2582"/>
      <c r="W33" s="2582"/>
      <c r="X33" s="2582"/>
      <c r="Y33" s="2582"/>
      <c r="Z33" s="2582"/>
      <c r="AA33" s="903"/>
      <c r="AB33" s="903"/>
      <c r="AC33" s="1453"/>
      <c r="AD33" s="1428"/>
      <c r="AE33" s="235"/>
      <c r="AF33" s="237"/>
      <c r="AG33" s="237"/>
      <c r="AH33" s="236"/>
      <c r="AI33" s="238"/>
      <c r="AJ33" s="230"/>
      <c r="AK33" s="242"/>
      <c r="AL33" s="230"/>
      <c r="AM33" s="230"/>
      <c r="AN33" s="230"/>
      <c r="AO33" s="230"/>
      <c r="AP33" s="2170"/>
      <c r="AQ33" s="2175"/>
      <c r="AR33" s="2187"/>
    </row>
    <row r="34" spans="1:44" ht="15.75" customHeight="1" thickBot="1">
      <c r="A34" s="2583" t="s">
        <v>10</v>
      </c>
      <c r="B34" s="2584"/>
      <c r="C34" s="2585"/>
      <c r="D34" s="1454" t="s">
        <v>10</v>
      </c>
      <c r="E34" s="2586" t="s">
        <v>1055</v>
      </c>
      <c r="F34" s="2587"/>
      <c r="G34" s="2587"/>
      <c r="H34" s="2587"/>
      <c r="I34" s="2587"/>
      <c r="J34" s="2587"/>
      <c r="K34" s="2587"/>
      <c r="L34" s="2587"/>
      <c r="M34" s="2587"/>
      <c r="N34" s="2587"/>
      <c r="O34" s="2587"/>
      <c r="P34" s="2587"/>
      <c r="Q34" s="2587"/>
      <c r="R34" s="2587"/>
      <c r="S34" s="2587"/>
      <c r="T34" s="2587"/>
      <c r="U34" s="2587"/>
      <c r="V34" s="2587"/>
      <c r="W34" s="2587"/>
      <c r="X34" s="2587"/>
      <c r="Y34" s="2587"/>
      <c r="Z34" s="2587"/>
      <c r="AA34" s="2587"/>
      <c r="AB34" s="2587"/>
      <c r="AC34" s="2588"/>
      <c r="AD34" s="1428"/>
      <c r="AE34" s="235"/>
      <c r="AF34" s="237"/>
      <c r="AG34" s="237"/>
      <c r="AH34" s="236"/>
      <c r="AI34" s="238"/>
      <c r="AJ34" s="230"/>
      <c r="AK34" s="242"/>
      <c r="AL34" s="230"/>
      <c r="AM34" s="230"/>
      <c r="AN34" s="230"/>
      <c r="AO34" s="230"/>
      <c r="AP34" s="2170"/>
      <c r="AQ34" s="2175"/>
      <c r="AR34" s="2187"/>
    </row>
    <row r="35" spans="1:44" ht="16.5" thickBot="1">
      <c r="A35" s="1455"/>
      <c r="B35" s="244"/>
      <c r="C35" s="243"/>
      <c r="D35" s="243"/>
      <c r="E35" s="243"/>
      <c r="F35" s="245"/>
      <c r="G35" s="243"/>
      <c r="H35" s="243"/>
      <c r="I35" s="246"/>
      <c r="J35" s="243"/>
      <c r="K35" s="247"/>
      <c r="L35" s="247"/>
      <c r="M35" s="243"/>
      <c r="N35" s="243"/>
      <c r="O35" s="243"/>
      <c r="P35" s="243"/>
      <c r="Q35" s="243"/>
      <c r="R35" s="243"/>
      <c r="S35" s="243"/>
      <c r="T35" s="243"/>
      <c r="U35" s="243"/>
      <c r="V35" s="243"/>
      <c r="W35" s="243"/>
      <c r="X35" s="243"/>
      <c r="Y35" s="244"/>
      <c r="Z35" s="248"/>
      <c r="AA35" s="248"/>
      <c r="AB35" s="248"/>
      <c r="AC35" s="1456"/>
      <c r="AD35" s="1428"/>
      <c r="AE35" s="235"/>
      <c r="AF35" s="237"/>
      <c r="AG35" s="237"/>
      <c r="AH35" s="236"/>
      <c r="AI35" s="238"/>
      <c r="AJ35" s="230"/>
      <c r="AK35" s="242"/>
      <c r="AL35" s="230"/>
      <c r="AM35" s="230"/>
      <c r="AN35" s="230"/>
      <c r="AO35" s="230"/>
      <c r="AP35" s="2170"/>
      <c r="AQ35" s="2175"/>
      <c r="AR35" s="2187"/>
    </row>
    <row r="36" spans="1:44" ht="51.75" thickBot="1">
      <c r="A36" s="1457" t="s">
        <v>12</v>
      </c>
      <c r="B36" s="1458" t="s">
        <v>13</v>
      </c>
      <c r="C36" s="1458" t="s">
        <v>14</v>
      </c>
      <c r="D36" s="1459"/>
      <c r="E36" s="1459" t="s">
        <v>16</v>
      </c>
      <c r="F36" s="1460" t="s">
        <v>17</v>
      </c>
      <c r="G36" s="1459" t="s">
        <v>18</v>
      </c>
      <c r="H36" s="1459" t="s">
        <v>19</v>
      </c>
      <c r="I36" s="1461" t="s">
        <v>20</v>
      </c>
      <c r="J36" s="1459" t="s">
        <v>105</v>
      </c>
      <c r="K36" s="1459" t="s">
        <v>1056</v>
      </c>
      <c r="L36" s="1459" t="s">
        <v>23</v>
      </c>
      <c r="M36" s="1459" t="s">
        <v>24</v>
      </c>
      <c r="N36" s="1459" t="s">
        <v>25</v>
      </c>
      <c r="O36" s="1459" t="s">
        <v>26</v>
      </c>
      <c r="P36" s="1459" t="s">
        <v>27</v>
      </c>
      <c r="Q36" s="1459" t="s">
        <v>28</v>
      </c>
      <c r="R36" s="1459" t="s">
        <v>29</v>
      </c>
      <c r="S36" s="1459" t="s">
        <v>30</v>
      </c>
      <c r="T36" s="1459" t="s">
        <v>31</v>
      </c>
      <c r="U36" s="1459" t="s">
        <v>32</v>
      </c>
      <c r="V36" s="1459" t="s">
        <v>33</v>
      </c>
      <c r="W36" s="1459" t="s">
        <v>34</v>
      </c>
      <c r="X36" s="1459" t="s">
        <v>35</v>
      </c>
      <c r="Y36" s="1459" t="s">
        <v>36</v>
      </c>
      <c r="Z36" s="1462" t="s">
        <v>37</v>
      </c>
      <c r="AA36" s="1462"/>
      <c r="AB36" s="1463"/>
      <c r="AC36" s="1464"/>
      <c r="AD36" s="1428"/>
      <c r="AE36" s="235"/>
      <c r="AF36" s="237"/>
      <c r="AG36" s="237"/>
      <c r="AH36" s="236"/>
      <c r="AI36" s="238"/>
      <c r="AJ36" s="230"/>
      <c r="AK36" s="242"/>
      <c r="AL36" s="230"/>
      <c r="AM36" s="230"/>
      <c r="AN36" s="230"/>
      <c r="AO36" s="230"/>
      <c r="AP36" s="2170"/>
      <c r="AQ36" s="2175"/>
      <c r="AR36" s="2187"/>
    </row>
    <row r="37" spans="1:44" ht="242.25" customHeight="1">
      <c r="A37" s="2592">
        <v>4</v>
      </c>
      <c r="B37" s="2592" t="s">
        <v>1057</v>
      </c>
      <c r="C37" s="2589" t="s">
        <v>1058</v>
      </c>
      <c r="D37" s="707" t="s">
        <v>1059</v>
      </c>
      <c r="E37" s="681" t="s">
        <v>520</v>
      </c>
      <c r="F37" s="681">
        <v>2</v>
      </c>
      <c r="G37" s="681" t="s">
        <v>1060</v>
      </c>
      <c r="H37" s="1673" t="s">
        <v>1690</v>
      </c>
      <c r="I37" s="682">
        <v>0.1</v>
      </c>
      <c r="J37" s="681" t="s">
        <v>1061</v>
      </c>
      <c r="K37" s="672">
        <v>42887</v>
      </c>
      <c r="L37" s="672">
        <v>43100</v>
      </c>
      <c r="M37" s="677"/>
      <c r="N37" s="677"/>
      <c r="O37" s="677"/>
      <c r="P37" s="677"/>
      <c r="Q37" s="677"/>
      <c r="R37" s="677"/>
      <c r="S37" s="677">
        <v>1</v>
      </c>
      <c r="T37" s="677"/>
      <c r="U37" s="677"/>
      <c r="V37" s="677"/>
      <c r="W37" s="677">
        <v>1</v>
      </c>
      <c r="X37" s="677">
        <v>0</v>
      </c>
      <c r="Y37" s="678">
        <f>SUM(M37:X37)</f>
        <v>2</v>
      </c>
      <c r="Z37" s="686">
        <v>10000000</v>
      </c>
      <c r="AA37" s="687">
        <f>+AR37*AA69</f>
        <v>0</v>
      </c>
      <c r="AB37" s="687"/>
      <c r="AC37" s="1465"/>
      <c r="AD37" s="1428"/>
      <c r="AE37" s="235"/>
      <c r="AF37" s="237"/>
      <c r="AG37" s="237"/>
      <c r="AH37" s="236"/>
      <c r="AI37" s="238"/>
      <c r="AJ37" s="230"/>
      <c r="AK37" s="242"/>
      <c r="AL37" s="230"/>
      <c r="AM37" s="230"/>
      <c r="AN37" s="230"/>
      <c r="AO37" s="230"/>
      <c r="AP37" s="2170"/>
      <c r="AQ37" s="2175" t="s">
        <v>95</v>
      </c>
      <c r="AR37" s="2187">
        <v>0</v>
      </c>
    </row>
    <row r="38" spans="1:44" ht="242.25" customHeight="1">
      <c r="A38" s="2592"/>
      <c r="B38" s="2592"/>
      <c r="C38" s="2590"/>
      <c r="D38" s="708" t="s">
        <v>1062</v>
      </c>
      <c r="E38" s="670" t="s">
        <v>1063</v>
      </c>
      <c r="F38" s="670">
        <v>14</v>
      </c>
      <c r="G38" s="670" t="s">
        <v>1064</v>
      </c>
      <c r="H38" s="670" t="s">
        <v>1449</v>
      </c>
      <c r="I38" s="671">
        <v>0.1</v>
      </c>
      <c r="J38" s="670" t="s">
        <v>1065</v>
      </c>
      <c r="K38" s="672">
        <v>42736</v>
      </c>
      <c r="L38" s="672">
        <v>43100</v>
      </c>
      <c r="M38" s="677"/>
      <c r="N38" s="677"/>
      <c r="O38" s="677"/>
      <c r="P38" s="677"/>
      <c r="Q38" s="677"/>
      <c r="R38" s="677"/>
      <c r="S38" s="677">
        <v>7</v>
      </c>
      <c r="T38" s="677"/>
      <c r="U38" s="677"/>
      <c r="V38" s="677"/>
      <c r="W38" s="677">
        <v>7</v>
      </c>
      <c r="X38" s="677"/>
      <c r="Y38" s="678">
        <f aca="true" t="shared" si="0" ref="Y38:Y45">SUM(M38:X38)</f>
        <v>14</v>
      </c>
      <c r="Z38" s="689">
        <v>0</v>
      </c>
      <c r="AA38" s="690"/>
      <c r="AB38" s="690"/>
      <c r="AC38" s="1466"/>
      <c r="AD38" s="1428"/>
      <c r="AE38" s="235"/>
      <c r="AF38" s="237"/>
      <c r="AG38" s="237"/>
      <c r="AH38" s="236"/>
      <c r="AI38" s="238"/>
      <c r="AJ38" s="230"/>
      <c r="AK38" s="242"/>
      <c r="AL38" s="230"/>
      <c r="AM38" s="230"/>
      <c r="AN38" s="230"/>
      <c r="AO38" s="230"/>
      <c r="AP38" s="2170"/>
      <c r="AQ38" s="2175" t="s">
        <v>95</v>
      </c>
      <c r="AR38" s="2187">
        <v>0</v>
      </c>
    </row>
    <row r="39" spans="1:44" ht="51">
      <c r="A39" s="2592"/>
      <c r="B39" s="2592"/>
      <c r="C39" s="2590"/>
      <c r="D39" s="708" t="s">
        <v>1066</v>
      </c>
      <c r="E39" s="670" t="s">
        <v>1067</v>
      </c>
      <c r="F39" s="670">
        <v>14</v>
      </c>
      <c r="G39" s="670" t="s">
        <v>1068</v>
      </c>
      <c r="H39" s="670" t="s">
        <v>1449</v>
      </c>
      <c r="I39" s="671">
        <v>0.1</v>
      </c>
      <c r="J39" s="670" t="s">
        <v>1069</v>
      </c>
      <c r="K39" s="672">
        <v>42736</v>
      </c>
      <c r="L39" s="672">
        <v>43100</v>
      </c>
      <c r="M39" s="677"/>
      <c r="N39" s="677"/>
      <c r="O39" s="677"/>
      <c r="P39" s="677"/>
      <c r="Q39" s="677"/>
      <c r="R39" s="677"/>
      <c r="S39" s="677">
        <v>7</v>
      </c>
      <c r="T39" s="677"/>
      <c r="U39" s="677"/>
      <c r="V39" s="677"/>
      <c r="W39" s="677">
        <v>7</v>
      </c>
      <c r="X39" s="677">
        <v>0</v>
      </c>
      <c r="Y39" s="678">
        <f t="shared" si="0"/>
        <v>14</v>
      </c>
      <c r="Z39" s="689">
        <v>0</v>
      </c>
      <c r="AA39" s="690"/>
      <c r="AB39" s="690"/>
      <c r="AC39" s="1466"/>
      <c r="AD39" s="1428"/>
      <c r="AE39" s="235"/>
      <c r="AF39" s="237"/>
      <c r="AG39" s="237"/>
      <c r="AH39" s="236"/>
      <c r="AI39" s="238"/>
      <c r="AJ39" s="230"/>
      <c r="AK39" s="242"/>
      <c r="AL39" s="230"/>
      <c r="AM39" s="230"/>
      <c r="AN39" s="230"/>
      <c r="AO39" s="230"/>
      <c r="AP39" s="2170"/>
      <c r="AQ39" s="2175" t="s">
        <v>95</v>
      </c>
      <c r="AR39" s="2187">
        <v>0</v>
      </c>
    </row>
    <row r="40" spans="1:44" s="255" customFormat="1" ht="63.75">
      <c r="A40" s="2592"/>
      <c r="B40" s="2592"/>
      <c r="C40" s="2590"/>
      <c r="D40" s="707" t="s">
        <v>1070</v>
      </c>
      <c r="E40" s="681" t="s">
        <v>1071</v>
      </c>
      <c r="F40" s="681">
        <v>3</v>
      </c>
      <c r="G40" s="681" t="s">
        <v>1072</v>
      </c>
      <c r="H40" s="681" t="s">
        <v>1073</v>
      </c>
      <c r="I40" s="682">
        <v>0.1</v>
      </c>
      <c r="J40" s="681" t="s">
        <v>1074</v>
      </c>
      <c r="K40" s="672">
        <v>42736</v>
      </c>
      <c r="L40" s="672">
        <v>42977</v>
      </c>
      <c r="M40" s="677"/>
      <c r="N40" s="677"/>
      <c r="O40" s="677"/>
      <c r="P40" s="677"/>
      <c r="Q40" s="677"/>
      <c r="R40" s="677"/>
      <c r="S40" s="677">
        <v>3</v>
      </c>
      <c r="T40" s="677"/>
      <c r="U40" s="677"/>
      <c r="V40" s="677"/>
      <c r="W40" s="677"/>
      <c r="X40" s="677"/>
      <c r="Y40" s="678">
        <f t="shared" si="0"/>
        <v>3</v>
      </c>
      <c r="Z40" s="686"/>
      <c r="AA40" s="687"/>
      <c r="AB40" s="687"/>
      <c r="AC40" s="1465"/>
      <c r="AD40" s="1429"/>
      <c r="AE40" s="249"/>
      <c r="AF40" s="250"/>
      <c r="AG40" s="250"/>
      <c r="AH40" s="251"/>
      <c r="AI40" s="252"/>
      <c r="AJ40" s="253"/>
      <c r="AK40" s="254"/>
      <c r="AL40" s="253"/>
      <c r="AM40" s="253"/>
      <c r="AN40" s="253"/>
      <c r="AO40" s="253"/>
      <c r="AP40" s="2172"/>
      <c r="AQ40" s="2175">
        <v>1</v>
      </c>
      <c r="AR40" s="2187">
        <v>0.3333333333333333</v>
      </c>
    </row>
    <row r="41" spans="1:44" s="255" customFormat="1" ht="51.75" thickBot="1">
      <c r="A41" s="2592"/>
      <c r="B41" s="2592"/>
      <c r="C41" s="2591"/>
      <c r="D41" s="707" t="s">
        <v>1075</v>
      </c>
      <c r="E41" s="681" t="s">
        <v>1076</v>
      </c>
      <c r="F41" s="681">
        <v>500</v>
      </c>
      <c r="G41" s="681" t="s">
        <v>1077</v>
      </c>
      <c r="H41" s="681" t="s">
        <v>1449</v>
      </c>
      <c r="I41" s="682">
        <v>0.1</v>
      </c>
      <c r="J41" s="681" t="s">
        <v>1078</v>
      </c>
      <c r="K41" s="672">
        <v>42887</v>
      </c>
      <c r="L41" s="672">
        <v>43100</v>
      </c>
      <c r="M41" s="677"/>
      <c r="N41" s="677"/>
      <c r="O41" s="677"/>
      <c r="P41" s="677"/>
      <c r="Q41" s="677"/>
      <c r="R41" s="677"/>
      <c r="S41" s="677"/>
      <c r="T41" s="677"/>
      <c r="U41" s="677"/>
      <c r="V41" s="677">
        <v>500</v>
      </c>
      <c r="W41" s="677"/>
      <c r="X41" s="677"/>
      <c r="Y41" s="678">
        <f t="shared" si="0"/>
        <v>500</v>
      </c>
      <c r="Z41" s="686">
        <v>200000000</v>
      </c>
      <c r="AA41" s="687">
        <f>+AR41*AA69</f>
        <v>0</v>
      </c>
      <c r="AB41" s="687"/>
      <c r="AC41" s="1465"/>
      <c r="AD41" s="1429"/>
      <c r="AE41" s="249"/>
      <c r="AF41" s="250"/>
      <c r="AG41" s="250"/>
      <c r="AH41" s="251"/>
      <c r="AI41" s="252"/>
      <c r="AJ41" s="253"/>
      <c r="AK41" s="254"/>
      <c r="AL41" s="253"/>
      <c r="AM41" s="253"/>
      <c r="AN41" s="253"/>
      <c r="AO41" s="253"/>
      <c r="AP41" s="2172"/>
      <c r="AQ41" s="2175" t="s">
        <v>95</v>
      </c>
      <c r="AR41" s="2187">
        <v>0</v>
      </c>
    </row>
    <row r="42" spans="1:44" ht="90" customHeight="1">
      <c r="A42" s="2592"/>
      <c r="B42" s="2592"/>
      <c r="C42" s="2589" t="s">
        <v>1079</v>
      </c>
      <c r="D42" s="708" t="s">
        <v>1080</v>
      </c>
      <c r="E42" s="670" t="s">
        <v>1081</v>
      </c>
      <c r="F42" s="1671">
        <v>1</v>
      </c>
      <c r="G42" s="670" t="s">
        <v>1082</v>
      </c>
      <c r="H42" s="1672" t="s">
        <v>1689</v>
      </c>
      <c r="I42" s="671">
        <v>0.1</v>
      </c>
      <c r="J42" s="670" t="s">
        <v>1083</v>
      </c>
      <c r="K42" s="672">
        <v>42736</v>
      </c>
      <c r="L42" s="672">
        <v>43100</v>
      </c>
      <c r="M42" s="673">
        <v>1</v>
      </c>
      <c r="N42" s="673">
        <v>1</v>
      </c>
      <c r="O42" s="673">
        <v>1</v>
      </c>
      <c r="P42" s="673">
        <v>1</v>
      </c>
      <c r="Q42" s="673">
        <v>1</v>
      </c>
      <c r="R42" s="673">
        <v>1</v>
      </c>
      <c r="S42" s="673">
        <v>1</v>
      </c>
      <c r="T42" s="673">
        <v>1</v>
      </c>
      <c r="U42" s="673">
        <v>1</v>
      </c>
      <c r="V42" s="673">
        <v>1</v>
      </c>
      <c r="W42" s="673">
        <v>1</v>
      </c>
      <c r="X42" s="673">
        <v>1</v>
      </c>
      <c r="Y42" s="691">
        <v>1</v>
      </c>
      <c r="Z42" s="675">
        <v>0</v>
      </c>
      <c r="AA42" s="692"/>
      <c r="AB42" s="692"/>
      <c r="AC42" s="1467"/>
      <c r="AD42" s="1428"/>
      <c r="AE42" s="235"/>
      <c r="AF42" s="237"/>
      <c r="AG42" s="237"/>
      <c r="AH42" s="236"/>
      <c r="AI42" s="238"/>
      <c r="AJ42" s="230"/>
      <c r="AK42" s="242"/>
      <c r="AL42" s="230"/>
      <c r="AM42" s="230"/>
      <c r="AN42" s="230"/>
      <c r="AO42" s="230"/>
      <c r="AP42" s="2170"/>
      <c r="AQ42" s="2175" t="s">
        <v>95</v>
      </c>
      <c r="AR42" s="2187">
        <v>0</v>
      </c>
    </row>
    <row r="43" spans="1:44" ht="63.75">
      <c r="A43" s="2592"/>
      <c r="B43" s="2592"/>
      <c r="C43" s="2590"/>
      <c r="D43" s="708" t="s">
        <v>1084</v>
      </c>
      <c r="E43" s="688" t="s">
        <v>339</v>
      </c>
      <c r="F43" s="688">
        <v>1</v>
      </c>
      <c r="G43" s="688" t="s">
        <v>1085</v>
      </c>
      <c r="H43" s="688" t="s">
        <v>1086</v>
      </c>
      <c r="I43" s="679">
        <v>0.1</v>
      </c>
      <c r="J43" s="688" t="s">
        <v>1087</v>
      </c>
      <c r="K43" s="672">
        <v>42736</v>
      </c>
      <c r="L43" s="672" t="s">
        <v>239</v>
      </c>
      <c r="M43" s="677"/>
      <c r="N43" s="677"/>
      <c r="O43" s="677"/>
      <c r="P43" s="677"/>
      <c r="Q43" s="677"/>
      <c r="R43" s="677">
        <v>1</v>
      </c>
      <c r="S43" s="677"/>
      <c r="T43" s="677"/>
      <c r="U43" s="693"/>
      <c r="V43" s="693"/>
      <c r="W43" s="693"/>
      <c r="X43" s="693"/>
      <c r="Y43" s="678">
        <f t="shared" si="0"/>
        <v>1</v>
      </c>
      <c r="Z43" s="675">
        <v>0</v>
      </c>
      <c r="AA43" s="694"/>
      <c r="AB43" s="694"/>
      <c r="AC43" s="1468"/>
      <c r="AD43" s="1428"/>
      <c r="AE43" s="235"/>
      <c r="AF43" s="237"/>
      <c r="AG43" s="237"/>
      <c r="AH43" s="236"/>
      <c r="AI43" s="238"/>
      <c r="AJ43" s="230"/>
      <c r="AK43" s="242"/>
      <c r="AL43" s="230"/>
      <c r="AM43" s="230"/>
      <c r="AN43" s="230"/>
      <c r="AO43" s="230"/>
      <c r="AP43" s="2170"/>
      <c r="AQ43" s="2175" t="s">
        <v>95</v>
      </c>
      <c r="AR43" s="2187">
        <v>0</v>
      </c>
    </row>
    <row r="44" spans="1:44" ht="51">
      <c r="A44" s="2592"/>
      <c r="B44" s="2592"/>
      <c r="C44" s="2590"/>
      <c r="D44" s="708" t="s">
        <v>1088</v>
      </c>
      <c r="E44" s="688" t="s">
        <v>339</v>
      </c>
      <c r="F44" s="688">
        <v>1</v>
      </c>
      <c r="G44" s="688" t="s">
        <v>1085</v>
      </c>
      <c r="H44" s="688" t="s">
        <v>1086</v>
      </c>
      <c r="I44" s="679">
        <v>0.1</v>
      </c>
      <c r="J44" s="688" t="s">
        <v>1089</v>
      </c>
      <c r="K44" s="672">
        <v>42736</v>
      </c>
      <c r="L44" s="672">
        <v>43100</v>
      </c>
      <c r="M44" s="677"/>
      <c r="N44" s="677"/>
      <c r="O44" s="677"/>
      <c r="P44" s="677"/>
      <c r="Q44" s="677"/>
      <c r="R44" s="677"/>
      <c r="S44" s="677"/>
      <c r="T44" s="677"/>
      <c r="U44" s="693"/>
      <c r="V44" s="693"/>
      <c r="W44" s="693">
        <v>1</v>
      </c>
      <c r="X44" s="693"/>
      <c r="Y44" s="678">
        <f t="shared" si="0"/>
        <v>1</v>
      </c>
      <c r="Z44" s="675">
        <v>0</v>
      </c>
      <c r="AA44" s="694"/>
      <c r="AB44" s="694"/>
      <c r="AC44" s="1468"/>
      <c r="AD44" s="1428"/>
      <c r="AE44" s="235"/>
      <c r="AF44" s="237"/>
      <c r="AG44" s="237"/>
      <c r="AH44" s="236"/>
      <c r="AI44" s="238"/>
      <c r="AJ44" s="230"/>
      <c r="AK44" s="242"/>
      <c r="AL44" s="230"/>
      <c r="AM44" s="230"/>
      <c r="AN44" s="230"/>
      <c r="AO44" s="230"/>
      <c r="AP44" s="2170"/>
      <c r="AQ44" s="2175">
        <v>1</v>
      </c>
      <c r="AR44" s="2187">
        <v>0.3333333333333333</v>
      </c>
    </row>
    <row r="45" spans="1:44" ht="51">
      <c r="A45" s="2592"/>
      <c r="B45" s="2592"/>
      <c r="C45" s="2590"/>
      <c r="D45" s="708" t="s">
        <v>1090</v>
      </c>
      <c r="E45" s="688" t="s">
        <v>1091</v>
      </c>
      <c r="F45" s="688">
        <v>1</v>
      </c>
      <c r="G45" s="688" t="s">
        <v>1092</v>
      </c>
      <c r="H45" s="670" t="s">
        <v>1450</v>
      </c>
      <c r="I45" s="679">
        <v>0.1</v>
      </c>
      <c r="J45" s="688" t="s">
        <v>1093</v>
      </c>
      <c r="K45" s="672">
        <v>42736</v>
      </c>
      <c r="L45" s="672">
        <v>43100</v>
      </c>
      <c r="M45" s="677"/>
      <c r="N45" s="677"/>
      <c r="O45" s="677"/>
      <c r="P45" s="677"/>
      <c r="Q45" s="677"/>
      <c r="R45" s="677"/>
      <c r="S45" s="677"/>
      <c r="T45" s="677"/>
      <c r="U45" s="693"/>
      <c r="V45" s="693"/>
      <c r="W45" s="693">
        <v>1</v>
      </c>
      <c r="X45" s="693"/>
      <c r="Y45" s="678">
        <f t="shared" si="0"/>
        <v>1</v>
      </c>
      <c r="Z45" s="675">
        <v>0</v>
      </c>
      <c r="AA45" s="694"/>
      <c r="AB45" s="694"/>
      <c r="AC45" s="1468"/>
      <c r="AD45" s="1428"/>
      <c r="AE45" s="235"/>
      <c r="AF45" s="237"/>
      <c r="AG45" s="237"/>
      <c r="AH45" s="236"/>
      <c r="AI45" s="238"/>
      <c r="AJ45" s="230"/>
      <c r="AK45" s="242"/>
      <c r="AL45" s="230"/>
      <c r="AM45" s="230"/>
      <c r="AN45" s="230"/>
      <c r="AO45" s="230"/>
      <c r="AP45" s="2170"/>
      <c r="AQ45" s="2175" t="s">
        <v>95</v>
      </c>
      <c r="AR45" s="2187" t="s">
        <v>95</v>
      </c>
    </row>
    <row r="46" spans="1:44" ht="61.5" customHeight="1">
      <c r="A46" s="2592"/>
      <c r="B46" s="2592"/>
      <c r="C46" s="2590"/>
      <c r="D46" s="708" t="s">
        <v>1094</v>
      </c>
      <c r="E46" s="688" t="s">
        <v>1095</v>
      </c>
      <c r="F46" s="679">
        <v>1</v>
      </c>
      <c r="G46" s="688" t="s">
        <v>1096</v>
      </c>
      <c r="H46" s="688" t="s">
        <v>1097</v>
      </c>
      <c r="I46" s="679">
        <v>0.1</v>
      </c>
      <c r="J46" s="688" t="s">
        <v>1688</v>
      </c>
      <c r="K46" s="672">
        <v>42736</v>
      </c>
      <c r="L46" s="672">
        <v>43100</v>
      </c>
      <c r="M46" s="673">
        <v>1</v>
      </c>
      <c r="N46" s="673">
        <v>1</v>
      </c>
      <c r="O46" s="673">
        <v>1</v>
      </c>
      <c r="P46" s="673">
        <v>1</v>
      </c>
      <c r="Q46" s="673">
        <v>1</v>
      </c>
      <c r="R46" s="673">
        <v>1</v>
      </c>
      <c r="S46" s="673">
        <v>1</v>
      </c>
      <c r="T46" s="673">
        <v>1</v>
      </c>
      <c r="U46" s="673">
        <v>1</v>
      </c>
      <c r="V46" s="673">
        <v>1</v>
      </c>
      <c r="W46" s="673">
        <v>1</v>
      </c>
      <c r="X46" s="673">
        <v>1</v>
      </c>
      <c r="Y46" s="691">
        <v>1</v>
      </c>
      <c r="Z46" s="675">
        <v>0</v>
      </c>
      <c r="AA46" s="694"/>
      <c r="AB46" s="694"/>
      <c r="AC46" s="1468"/>
      <c r="AD46" s="1428"/>
      <c r="AE46" s="235"/>
      <c r="AF46" s="237"/>
      <c r="AG46" s="237"/>
      <c r="AH46" s="236"/>
      <c r="AI46" s="238"/>
      <c r="AJ46" s="230"/>
      <c r="AK46" s="242"/>
      <c r="AL46" s="230"/>
      <c r="AM46" s="230"/>
      <c r="AN46" s="230"/>
      <c r="AO46" s="230"/>
      <c r="AP46" s="2170"/>
      <c r="AQ46" s="2175">
        <v>1</v>
      </c>
      <c r="AR46" s="2187">
        <v>0.25</v>
      </c>
    </row>
    <row r="47" spans="1:44" ht="61.5" customHeight="1" thickBot="1">
      <c r="A47" s="2593"/>
      <c r="B47" s="2593"/>
      <c r="C47" s="2591"/>
      <c r="D47" s="708" t="s">
        <v>1099</v>
      </c>
      <c r="E47" s="688" t="s">
        <v>1095</v>
      </c>
      <c r="F47" s="679">
        <v>1</v>
      </c>
      <c r="G47" s="688" t="s">
        <v>1096</v>
      </c>
      <c r="H47" s="688" t="s">
        <v>1097</v>
      </c>
      <c r="I47" s="679">
        <v>0.1</v>
      </c>
      <c r="J47" s="688" t="s">
        <v>1098</v>
      </c>
      <c r="K47" s="672">
        <v>42736</v>
      </c>
      <c r="L47" s="672">
        <v>43100</v>
      </c>
      <c r="M47" s="673">
        <v>1</v>
      </c>
      <c r="N47" s="673">
        <v>1</v>
      </c>
      <c r="O47" s="673">
        <v>1</v>
      </c>
      <c r="P47" s="673">
        <v>1</v>
      </c>
      <c r="Q47" s="673">
        <v>1</v>
      </c>
      <c r="R47" s="673">
        <v>1</v>
      </c>
      <c r="S47" s="673">
        <v>1</v>
      </c>
      <c r="T47" s="673">
        <v>1</v>
      </c>
      <c r="U47" s="673">
        <v>1</v>
      </c>
      <c r="V47" s="673">
        <v>1</v>
      </c>
      <c r="W47" s="673">
        <v>1</v>
      </c>
      <c r="X47" s="673">
        <v>1</v>
      </c>
      <c r="Y47" s="691">
        <v>1</v>
      </c>
      <c r="Z47" s="675">
        <v>0</v>
      </c>
      <c r="AA47" s="694"/>
      <c r="AB47" s="694"/>
      <c r="AC47" s="1468"/>
      <c r="AD47" s="1428"/>
      <c r="AE47" s="235"/>
      <c r="AF47" s="237"/>
      <c r="AG47" s="237"/>
      <c r="AH47" s="236"/>
      <c r="AI47" s="238"/>
      <c r="AJ47" s="230"/>
      <c r="AK47" s="242"/>
      <c r="AL47" s="230"/>
      <c r="AM47" s="230"/>
      <c r="AN47" s="230"/>
      <c r="AO47" s="230"/>
      <c r="AP47" s="2170"/>
      <c r="AQ47" s="2175">
        <v>1</v>
      </c>
      <c r="AR47" s="2187">
        <v>0.3333333333333333</v>
      </c>
    </row>
    <row r="48" spans="1:44" ht="16.5" thickBot="1">
      <c r="A48" s="2577" t="s">
        <v>321</v>
      </c>
      <c r="B48" s="2578"/>
      <c r="C48" s="2594"/>
      <c r="D48" s="1469"/>
      <c r="E48" s="901"/>
      <c r="F48" s="901"/>
      <c r="G48" s="901"/>
      <c r="H48" s="901"/>
      <c r="I48" s="232" t="e">
        <f>I37+I38+I39+I40+I41+I42+#REF!+I44+I45+I46+I47</f>
        <v>#REF!</v>
      </c>
      <c r="J48" s="901"/>
      <c r="K48" s="901"/>
      <c r="L48" s="901"/>
      <c r="M48" s="901"/>
      <c r="N48" s="901"/>
      <c r="O48" s="901"/>
      <c r="P48" s="901"/>
      <c r="Q48" s="901"/>
      <c r="R48" s="901"/>
      <c r="S48" s="901"/>
      <c r="T48" s="901"/>
      <c r="U48" s="901"/>
      <c r="V48" s="901"/>
      <c r="W48" s="901"/>
      <c r="X48" s="901"/>
      <c r="Y48" s="901"/>
      <c r="Z48" s="233">
        <f>SUM(Z37:Z43)</f>
        <v>210000000</v>
      </c>
      <c r="AA48" s="240">
        <f>SUM(AA37:AA47)</f>
        <v>0</v>
      </c>
      <c r="AB48" s="484"/>
      <c r="AC48" s="256"/>
      <c r="AD48" s="1428"/>
      <c r="AE48" s="235"/>
      <c r="AF48" s="237"/>
      <c r="AG48" s="237"/>
      <c r="AH48" s="236"/>
      <c r="AI48" s="238"/>
      <c r="AJ48" s="230"/>
      <c r="AK48" s="242"/>
      <c r="AL48" s="230"/>
      <c r="AM48" s="230"/>
      <c r="AN48" s="230"/>
      <c r="AO48" s="230"/>
      <c r="AP48" s="2170"/>
      <c r="AQ48" s="2176">
        <f>AVERAGE(AQ37:AQ47)</f>
        <v>1</v>
      </c>
      <c r="AR48" s="2188"/>
    </row>
    <row r="49" spans="1:44" ht="63.75">
      <c r="A49" s="2595">
        <v>5</v>
      </c>
      <c r="B49" s="2595" t="s">
        <v>1100</v>
      </c>
      <c r="C49" s="2589" t="s">
        <v>1101</v>
      </c>
      <c r="D49" s="708" t="s">
        <v>1102</v>
      </c>
      <c r="E49" s="688" t="s">
        <v>1103</v>
      </c>
      <c r="F49" s="679">
        <v>1</v>
      </c>
      <c r="G49" s="685" t="s">
        <v>1104</v>
      </c>
      <c r="H49" s="688" t="s">
        <v>1086</v>
      </c>
      <c r="I49" s="671">
        <v>0.25</v>
      </c>
      <c r="J49" s="688" t="s">
        <v>1105</v>
      </c>
      <c r="K49" s="672">
        <v>42736</v>
      </c>
      <c r="L49" s="672">
        <v>43100</v>
      </c>
      <c r="M49" s="673">
        <v>1</v>
      </c>
      <c r="N49" s="673">
        <v>1</v>
      </c>
      <c r="O49" s="673">
        <v>1</v>
      </c>
      <c r="P49" s="673">
        <v>1</v>
      </c>
      <c r="Q49" s="673">
        <v>1</v>
      </c>
      <c r="R49" s="673">
        <v>1</v>
      </c>
      <c r="S49" s="673">
        <v>1</v>
      </c>
      <c r="T49" s="673">
        <v>1</v>
      </c>
      <c r="U49" s="673">
        <v>1</v>
      </c>
      <c r="V49" s="673">
        <v>1</v>
      </c>
      <c r="W49" s="673">
        <v>1</v>
      </c>
      <c r="X49" s="673">
        <v>1</v>
      </c>
      <c r="Y49" s="674">
        <v>1</v>
      </c>
      <c r="Z49" s="675">
        <v>0</v>
      </c>
      <c r="AA49" s="692"/>
      <c r="AB49" s="692"/>
      <c r="AC49" s="1467"/>
      <c r="AD49" s="1428"/>
      <c r="AE49" s="235"/>
      <c r="AF49" s="237"/>
      <c r="AG49" s="237"/>
      <c r="AH49" s="236"/>
      <c r="AI49" s="238"/>
      <c r="AJ49" s="230"/>
      <c r="AK49" s="242"/>
      <c r="AL49" s="230"/>
      <c r="AM49" s="230"/>
      <c r="AN49" s="230"/>
      <c r="AO49" s="230"/>
      <c r="AP49" s="2170"/>
      <c r="AQ49" s="2175">
        <v>1</v>
      </c>
      <c r="AR49" s="2187">
        <v>0.3333333333333333</v>
      </c>
    </row>
    <row r="50" spans="1:44" ht="45" customHeight="1">
      <c r="A50" s="2596"/>
      <c r="B50" s="2598"/>
      <c r="C50" s="2590"/>
      <c r="D50" s="706" t="s">
        <v>1106</v>
      </c>
      <c r="E50" s="688" t="s">
        <v>700</v>
      </c>
      <c r="F50" s="688">
        <v>2</v>
      </c>
      <c r="G50" s="688" t="s">
        <v>1107</v>
      </c>
      <c r="H50" s="688" t="s">
        <v>1108</v>
      </c>
      <c r="I50" s="671">
        <v>0.25</v>
      </c>
      <c r="J50" s="688" t="s">
        <v>1109</v>
      </c>
      <c r="K50" s="672">
        <v>42736</v>
      </c>
      <c r="L50" s="672">
        <v>43100</v>
      </c>
      <c r="M50" s="677"/>
      <c r="N50" s="677"/>
      <c r="O50" s="677"/>
      <c r="P50" s="677"/>
      <c r="Q50" s="677"/>
      <c r="R50" s="677">
        <v>1</v>
      </c>
      <c r="S50" s="677"/>
      <c r="T50" s="677"/>
      <c r="U50" s="677"/>
      <c r="V50" s="677"/>
      <c r="W50" s="677">
        <v>1</v>
      </c>
      <c r="X50" s="677"/>
      <c r="Y50" s="680">
        <f>SUM(M50:X50)</f>
        <v>2</v>
      </c>
      <c r="Z50" s="675"/>
      <c r="AA50" s="692"/>
      <c r="AB50" s="692"/>
      <c r="AC50" s="1467"/>
      <c r="AD50" s="1428"/>
      <c r="AE50" s="235"/>
      <c r="AF50" s="237"/>
      <c r="AG50" s="237"/>
      <c r="AH50" s="236"/>
      <c r="AI50" s="238"/>
      <c r="AJ50" s="230"/>
      <c r="AK50" s="242"/>
      <c r="AL50" s="230"/>
      <c r="AM50" s="230"/>
      <c r="AN50" s="230"/>
      <c r="AO50" s="230"/>
      <c r="AP50" s="2170"/>
      <c r="AQ50" s="2175" t="s">
        <v>95</v>
      </c>
      <c r="AR50" s="2187">
        <v>1</v>
      </c>
    </row>
    <row r="51" spans="1:44" ht="64.5" thickBot="1">
      <c r="A51" s="2596"/>
      <c r="B51" s="2598"/>
      <c r="C51" s="2591"/>
      <c r="D51" s="706" t="s">
        <v>1110</v>
      </c>
      <c r="E51" s="688" t="s">
        <v>1111</v>
      </c>
      <c r="F51" s="688">
        <v>973</v>
      </c>
      <c r="G51" s="688" t="s">
        <v>1112</v>
      </c>
      <c r="H51" s="688" t="s">
        <v>1113</v>
      </c>
      <c r="I51" s="671">
        <v>0.25</v>
      </c>
      <c r="J51" s="688" t="s">
        <v>1114</v>
      </c>
      <c r="K51" s="672">
        <v>42736</v>
      </c>
      <c r="L51" s="672">
        <v>43100</v>
      </c>
      <c r="M51" s="677">
        <v>80</v>
      </c>
      <c r="N51" s="677">
        <v>80</v>
      </c>
      <c r="O51" s="677">
        <v>80</v>
      </c>
      <c r="P51" s="677">
        <v>80</v>
      </c>
      <c r="Q51" s="677">
        <v>80</v>
      </c>
      <c r="R51" s="677">
        <v>80</v>
      </c>
      <c r="S51" s="677">
        <v>82</v>
      </c>
      <c r="T51" s="677">
        <v>82</v>
      </c>
      <c r="U51" s="677">
        <v>82</v>
      </c>
      <c r="V51" s="677">
        <v>82</v>
      </c>
      <c r="W51" s="677">
        <v>82</v>
      </c>
      <c r="X51" s="677">
        <v>83</v>
      </c>
      <c r="Y51" s="680">
        <f>SUM(M51:X51)</f>
        <v>973</v>
      </c>
      <c r="Z51" s="675">
        <v>0</v>
      </c>
      <c r="AA51" s="692"/>
      <c r="AB51" s="692"/>
      <c r="AC51" s="1467"/>
      <c r="AD51" s="1428"/>
      <c r="AE51" s="235"/>
      <c r="AF51" s="237"/>
      <c r="AG51" s="237"/>
      <c r="AH51" s="236"/>
      <c r="AI51" s="238"/>
      <c r="AJ51" s="230"/>
      <c r="AK51" s="242"/>
      <c r="AL51" s="230"/>
      <c r="AM51" s="230"/>
      <c r="AN51" s="230"/>
      <c r="AO51" s="230"/>
      <c r="AP51" s="2170"/>
      <c r="AQ51" s="2175">
        <v>1</v>
      </c>
      <c r="AR51" s="2187">
        <v>0.328879753340185</v>
      </c>
    </row>
    <row r="52" spans="1:44" ht="64.5" thickBot="1">
      <c r="A52" s="2597"/>
      <c r="B52" s="2599"/>
      <c r="C52" s="1470" t="s">
        <v>1115</v>
      </c>
      <c r="D52" s="708" t="s">
        <v>1116</v>
      </c>
      <c r="E52" s="688" t="s">
        <v>1117</v>
      </c>
      <c r="F52" s="679">
        <v>1</v>
      </c>
      <c r="G52" s="688" t="s">
        <v>1118</v>
      </c>
      <c r="H52" s="688" t="s">
        <v>1462</v>
      </c>
      <c r="I52" s="671">
        <v>0.25</v>
      </c>
      <c r="J52" s="688" t="s">
        <v>1119</v>
      </c>
      <c r="K52" s="672">
        <v>42736</v>
      </c>
      <c r="L52" s="672">
        <v>43100</v>
      </c>
      <c r="M52" s="673">
        <v>1</v>
      </c>
      <c r="N52" s="673">
        <v>1</v>
      </c>
      <c r="O52" s="673">
        <v>1</v>
      </c>
      <c r="P52" s="673">
        <v>1</v>
      </c>
      <c r="Q52" s="673">
        <v>1</v>
      </c>
      <c r="R52" s="673">
        <v>1</v>
      </c>
      <c r="S52" s="673">
        <v>1</v>
      </c>
      <c r="T52" s="673">
        <v>1</v>
      </c>
      <c r="U52" s="673">
        <v>1</v>
      </c>
      <c r="V52" s="673">
        <v>1</v>
      </c>
      <c r="W52" s="673">
        <v>1</v>
      </c>
      <c r="X52" s="673">
        <v>1</v>
      </c>
      <c r="Y52" s="674">
        <v>1</v>
      </c>
      <c r="Z52" s="675">
        <v>0</v>
      </c>
      <c r="AA52" s="692"/>
      <c r="AB52" s="692"/>
      <c r="AC52" s="1467"/>
      <c r="AD52" s="1428"/>
      <c r="AE52" s="235"/>
      <c r="AF52" s="237"/>
      <c r="AG52" s="237"/>
      <c r="AH52" s="236"/>
      <c r="AI52" s="238"/>
      <c r="AJ52" s="230"/>
      <c r="AK52" s="242"/>
      <c r="AL52" s="230"/>
      <c r="AM52" s="230"/>
      <c r="AN52" s="230"/>
      <c r="AO52" s="230"/>
      <c r="AP52" s="2170"/>
      <c r="AQ52" s="2175">
        <v>1</v>
      </c>
      <c r="AR52" s="2187">
        <v>0.3333333333333333</v>
      </c>
    </row>
    <row r="53" spans="1:44" ht="16.5" thickBot="1">
      <c r="A53" s="2579" t="s">
        <v>92</v>
      </c>
      <c r="B53" s="2580"/>
      <c r="C53" s="2580"/>
      <c r="D53" s="901"/>
      <c r="E53" s="901"/>
      <c r="F53" s="901"/>
      <c r="G53" s="901"/>
      <c r="H53" s="901"/>
      <c r="I53" s="232">
        <f>I49+I50+I51+I52</f>
        <v>1</v>
      </c>
      <c r="J53" s="901"/>
      <c r="K53" s="901"/>
      <c r="L53" s="901"/>
      <c r="M53" s="901"/>
      <c r="N53" s="901"/>
      <c r="O53" s="901"/>
      <c r="P53" s="901"/>
      <c r="Q53" s="901"/>
      <c r="R53" s="901"/>
      <c r="S53" s="901"/>
      <c r="T53" s="901"/>
      <c r="U53" s="901"/>
      <c r="V53" s="901"/>
      <c r="W53" s="901"/>
      <c r="X53" s="901"/>
      <c r="Y53" s="901"/>
      <c r="Z53" s="233">
        <f>SUM(Z49:Z52)</f>
        <v>0</v>
      </c>
      <c r="AA53" s="240">
        <f>SUM(AA49:AA52)</f>
        <v>0</v>
      </c>
      <c r="AB53" s="240"/>
      <c r="AC53" s="256"/>
      <c r="AD53" s="1428"/>
      <c r="AE53" s="235"/>
      <c r="AF53" s="237"/>
      <c r="AG53" s="237"/>
      <c r="AH53" s="236"/>
      <c r="AI53" s="238"/>
      <c r="AJ53" s="230"/>
      <c r="AK53" s="242"/>
      <c r="AL53" s="230"/>
      <c r="AM53" s="230"/>
      <c r="AN53" s="230"/>
      <c r="AO53" s="230"/>
      <c r="AP53" s="2170"/>
      <c r="AQ53" s="2176">
        <f>AVERAGE(AQ49:AQ52)</f>
        <v>1</v>
      </c>
      <c r="AR53" s="2188"/>
    </row>
    <row r="54" spans="1:44" ht="76.5">
      <c r="A54" s="2573">
        <v>6</v>
      </c>
      <c r="B54" s="2573" t="s">
        <v>1120</v>
      </c>
      <c r="C54" s="2575" t="s">
        <v>1120</v>
      </c>
      <c r="D54" s="695" t="s">
        <v>1121</v>
      </c>
      <c r="E54" s="688" t="s">
        <v>1122</v>
      </c>
      <c r="F54" s="679">
        <v>1</v>
      </c>
      <c r="G54" s="688" t="s">
        <v>1123</v>
      </c>
      <c r="H54" s="688" t="s">
        <v>1463</v>
      </c>
      <c r="I54" s="671">
        <v>0.5</v>
      </c>
      <c r="J54" s="688" t="s">
        <v>1124</v>
      </c>
      <c r="K54" s="672">
        <v>42736</v>
      </c>
      <c r="L54" s="672">
        <v>43100</v>
      </c>
      <c r="M54" s="673">
        <v>1</v>
      </c>
      <c r="N54" s="673">
        <v>1</v>
      </c>
      <c r="O54" s="673">
        <v>1</v>
      </c>
      <c r="P54" s="673">
        <v>1</v>
      </c>
      <c r="Q54" s="673">
        <v>1</v>
      </c>
      <c r="R54" s="673">
        <v>1</v>
      </c>
      <c r="S54" s="673">
        <v>1</v>
      </c>
      <c r="T54" s="673">
        <v>1</v>
      </c>
      <c r="U54" s="673">
        <v>1</v>
      </c>
      <c r="V54" s="673">
        <v>1</v>
      </c>
      <c r="W54" s="673">
        <v>1</v>
      </c>
      <c r="X54" s="673">
        <v>1</v>
      </c>
      <c r="Y54" s="674">
        <v>1</v>
      </c>
      <c r="Z54" s="675">
        <v>3000000000</v>
      </c>
      <c r="AA54" s="692">
        <f>+AR54*AA69</f>
        <v>2616955671.333333</v>
      </c>
      <c r="AB54" s="692"/>
      <c r="AC54" s="1467"/>
      <c r="AD54" s="1428"/>
      <c r="AE54" s="235"/>
      <c r="AF54" s="237"/>
      <c r="AG54" s="237"/>
      <c r="AH54" s="236"/>
      <c r="AI54" s="238"/>
      <c r="AJ54" s="230"/>
      <c r="AK54" s="242"/>
      <c r="AL54" s="230"/>
      <c r="AM54" s="230"/>
      <c r="AN54" s="230"/>
      <c r="AO54" s="230"/>
      <c r="AP54" s="2170"/>
      <c r="AQ54" s="2175">
        <v>1</v>
      </c>
      <c r="AR54" s="2187">
        <v>0.3333333333333333</v>
      </c>
    </row>
    <row r="55" spans="1:44" ht="99.75" customHeight="1" thickBot="1">
      <c r="A55" s="2574"/>
      <c r="B55" s="2574"/>
      <c r="C55" s="2576"/>
      <c r="D55" s="669" t="s">
        <v>1125</v>
      </c>
      <c r="E55" s="688" t="s">
        <v>1126</v>
      </c>
      <c r="F55" s="679">
        <v>1</v>
      </c>
      <c r="G55" s="688" t="s">
        <v>1127</v>
      </c>
      <c r="H55" s="688" t="s">
        <v>1464</v>
      </c>
      <c r="I55" s="671">
        <v>0.5</v>
      </c>
      <c r="J55" s="688" t="s">
        <v>1128</v>
      </c>
      <c r="K55" s="672">
        <v>42736</v>
      </c>
      <c r="L55" s="672">
        <v>43100</v>
      </c>
      <c r="M55" s="673">
        <v>1</v>
      </c>
      <c r="N55" s="673">
        <v>1</v>
      </c>
      <c r="O55" s="673">
        <v>1</v>
      </c>
      <c r="P55" s="673">
        <v>1</v>
      </c>
      <c r="Q55" s="673">
        <v>1</v>
      </c>
      <c r="R55" s="673">
        <v>1</v>
      </c>
      <c r="S55" s="673">
        <v>1</v>
      </c>
      <c r="T55" s="673">
        <v>1</v>
      </c>
      <c r="U55" s="673">
        <v>1</v>
      </c>
      <c r="V55" s="673">
        <v>1</v>
      </c>
      <c r="W55" s="673">
        <v>1</v>
      </c>
      <c r="X55" s="673">
        <v>1</v>
      </c>
      <c r="Y55" s="674">
        <v>1</v>
      </c>
      <c r="Z55" s="675">
        <v>10000000000</v>
      </c>
      <c r="AA55" s="692">
        <f>+AR55*AA69</f>
        <v>2616955671.333333</v>
      </c>
      <c r="AB55" s="692"/>
      <c r="AC55" s="1467"/>
      <c r="AD55" s="1428"/>
      <c r="AE55" s="235"/>
      <c r="AF55" s="237"/>
      <c r="AG55" s="237"/>
      <c r="AH55" s="236"/>
      <c r="AI55" s="238"/>
      <c r="AJ55" s="230"/>
      <c r="AK55" s="242"/>
      <c r="AL55" s="230"/>
      <c r="AM55" s="230"/>
      <c r="AN55" s="230"/>
      <c r="AO55" s="230"/>
      <c r="AP55" s="2170"/>
      <c r="AQ55" s="2175">
        <v>1</v>
      </c>
      <c r="AR55" s="2187">
        <v>0.3333333333333333</v>
      </c>
    </row>
    <row r="56" spans="1:44" ht="16.5" thickBot="1">
      <c r="A56" s="2577" t="s">
        <v>92</v>
      </c>
      <c r="B56" s="2578"/>
      <c r="C56" s="2578"/>
      <c r="D56" s="257"/>
      <c r="E56" s="258"/>
      <c r="F56" s="258"/>
      <c r="G56" s="258"/>
      <c r="H56" s="258"/>
      <c r="I56" s="259">
        <f>I54+I55</f>
        <v>1</v>
      </c>
      <c r="J56" s="258"/>
      <c r="K56" s="258"/>
      <c r="L56" s="258"/>
      <c r="M56" s="258"/>
      <c r="N56" s="258"/>
      <c r="O56" s="258"/>
      <c r="P56" s="258"/>
      <c r="Q56" s="258"/>
      <c r="R56" s="258"/>
      <c r="S56" s="258"/>
      <c r="T56" s="258"/>
      <c r="U56" s="258"/>
      <c r="V56" s="258"/>
      <c r="W56" s="258"/>
      <c r="X56" s="258"/>
      <c r="Y56" s="258"/>
      <c r="Z56" s="260">
        <f>SUM(Z54:Z55)</f>
        <v>13000000000</v>
      </c>
      <c r="AA56" s="260">
        <f>SUM(AA54:AA55)</f>
        <v>5233911342.666666</v>
      </c>
      <c r="AB56" s="260"/>
      <c r="AC56" s="1471"/>
      <c r="AD56" s="1428"/>
      <c r="AE56" s="235"/>
      <c r="AF56" s="237"/>
      <c r="AG56" s="237"/>
      <c r="AH56" s="236"/>
      <c r="AI56" s="238"/>
      <c r="AJ56" s="230"/>
      <c r="AK56" s="242"/>
      <c r="AL56" s="230"/>
      <c r="AM56" s="230"/>
      <c r="AN56" s="230"/>
      <c r="AO56" s="230"/>
      <c r="AP56" s="2170"/>
      <c r="AQ56" s="2176">
        <f>AVERAGE(AQ54:AQ55)</f>
        <v>1</v>
      </c>
      <c r="AR56" s="2188"/>
    </row>
    <row r="57" spans="1:44" ht="36" customHeight="1">
      <c r="A57" s="2571" t="s">
        <v>102</v>
      </c>
      <c r="B57" s="2572"/>
      <c r="C57" s="2572"/>
      <c r="D57" s="1472"/>
      <c r="E57" s="1472"/>
      <c r="F57" s="1472"/>
      <c r="G57" s="1472"/>
      <c r="H57" s="1472"/>
      <c r="I57" s="1473">
        <v>1</v>
      </c>
      <c r="J57" s="1472"/>
      <c r="K57" s="1472"/>
      <c r="L57" s="1472"/>
      <c r="M57" s="1472"/>
      <c r="N57" s="1472"/>
      <c r="O57" s="1472"/>
      <c r="P57" s="1472"/>
      <c r="Q57" s="1472"/>
      <c r="R57" s="1472"/>
      <c r="S57" s="1472"/>
      <c r="T57" s="1472"/>
      <c r="U57" s="1472"/>
      <c r="V57" s="1472"/>
      <c r="W57" s="1472"/>
      <c r="X57" s="1472"/>
      <c r="Y57" s="1472"/>
      <c r="Z57" s="1474">
        <f>SUM(Z56+Z53+Z48)</f>
        <v>13210000000</v>
      </c>
      <c r="AA57" s="1474"/>
      <c r="AB57" s="1474"/>
      <c r="AC57" s="1475"/>
      <c r="AD57" s="1428"/>
      <c r="AE57" s="235"/>
      <c r="AF57" s="237"/>
      <c r="AG57" s="237"/>
      <c r="AH57" s="236"/>
      <c r="AI57" s="238"/>
      <c r="AJ57" s="230"/>
      <c r="AK57" s="242"/>
      <c r="AL57" s="230"/>
      <c r="AM57" s="230"/>
      <c r="AN57" s="230"/>
      <c r="AO57" s="230"/>
      <c r="AP57" s="2170"/>
      <c r="AQ57" s="2180">
        <f>AVERAGE(AQ56,AQ53,AQ48)</f>
        <v>1</v>
      </c>
      <c r="AR57" s="2192"/>
    </row>
    <row r="58" spans="1:44" ht="16.5" thickBot="1">
      <c r="A58" s="1476"/>
      <c r="B58" s="1477"/>
      <c r="C58" s="1477"/>
      <c r="D58" s="1477"/>
      <c r="E58" s="1477"/>
      <c r="F58" s="1477"/>
      <c r="G58" s="1477"/>
      <c r="H58" s="1477"/>
      <c r="I58" s="1477"/>
      <c r="J58" s="1477"/>
      <c r="K58" s="1478"/>
      <c r="L58" s="1478"/>
      <c r="M58" s="1477"/>
      <c r="N58" s="1477"/>
      <c r="O58" s="1477"/>
      <c r="P58" s="1477"/>
      <c r="Q58" s="1477"/>
      <c r="R58" s="1477"/>
      <c r="S58" s="1477"/>
      <c r="T58" s="1477"/>
      <c r="U58" s="1477"/>
      <c r="V58" s="1477"/>
      <c r="W58" s="1477"/>
      <c r="X58" s="1477"/>
      <c r="Y58" s="1479"/>
      <c r="Z58" s="1477"/>
      <c r="AA58" s="1477"/>
      <c r="AB58" s="1477"/>
      <c r="AC58" s="1480"/>
      <c r="AD58" s="1428"/>
      <c r="AE58" s="235"/>
      <c r="AF58" s="237"/>
      <c r="AG58" s="237"/>
      <c r="AH58" s="236"/>
      <c r="AI58" s="238"/>
      <c r="AJ58" s="230"/>
      <c r="AK58" s="242"/>
      <c r="AL58" s="230"/>
      <c r="AM58" s="230"/>
      <c r="AN58" s="230"/>
      <c r="AO58" s="230"/>
      <c r="AP58" s="2170"/>
      <c r="AQ58" s="2175"/>
      <c r="AR58" s="2187"/>
    </row>
    <row r="59" spans="1:44" ht="39" thickBot="1">
      <c r="A59" s="1481" t="s">
        <v>12</v>
      </c>
      <c r="B59" s="1482" t="s">
        <v>13</v>
      </c>
      <c r="C59" s="1482" t="s">
        <v>14</v>
      </c>
      <c r="D59" s="1483"/>
      <c r="E59" s="1483" t="s">
        <v>16</v>
      </c>
      <c r="F59" s="1483" t="s">
        <v>17</v>
      </c>
      <c r="G59" s="1483" t="s">
        <v>18</v>
      </c>
      <c r="H59" s="1483" t="s">
        <v>19</v>
      </c>
      <c r="I59" s="1483" t="s">
        <v>20</v>
      </c>
      <c r="J59" s="1483" t="s">
        <v>105</v>
      </c>
      <c r="K59" s="1483" t="s">
        <v>22</v>
      </c>
      <c r="L59" s="1483" t="s">
        <v>23</v>
      </c>
      <c r="M59" s="1484" t="s">
        <v>24</v>
      </c>
      <c r="N59" s="1484" t="s">
        <v>25</v>
      </c>
      <c r="O59" s="1484" t="s">
        <v>26</v>
      </c>
      <c r="P59" s="1484" t="s">
        <v>27</v>
      </c>
      <c r="Q59" s="1484" t="s">
        <v>28</v>
      </c>
      <c r="R59" s="1484" t="s">
        <v>29</v>
      </c>
      <c r="S59" s="1484" t="s">
        <v>30</v>
      </c>
      <c r="T59" s="1484" t="s">
        <v>31</v>
      </c>
      <c r="U59" s="1484" t="s">
        <v>32</v>
      </c>
      <c r="V59" s="1484" t="s">
        <v>33</v>
      </c>
      <c r="W59" s="1484" t="s">
        <v>34</v>
      </c>
      <c r="X59" s="1484" t="s">
        <v>35</v>
      </c>
      <c r="Y59" s="1483" t="s">
        <v>36</v>
      </c>
      <c r="Z59" s="1420" t="s">
        <v>37</v>
      </c>
      <c r="AA59" s="1444" t="s">
        <v>319</v>
      </c>
      <c r="AB59" s="1445" t="s">
        <v>1413</v>
      </c>
      <c r="AC59" s="1485"/>
      <c r="AD59" s="1428"/>
      <c r="AE59" s="235"/>
      <c r="AF59" s="237"/>
      <c r="AG59" s="237"/>
      <c r="AH59" s="236"/>
      <c r="AI59" s="238"/>
      <c r="AJ59" s="230"/>
      <c r="AK59" s="242"/>
      <c r="AL59" s="230"/>
      <c r="AM59" s="230"/>
      <c r="AN59" s="230"/>
      <c r="AO59" s="230"/>
      <c r="AP59" s="2170"/>
      <c r="AQ59" s="2175"/>
      <c r="AR59" s="2187"/>
    </row>
    <row r="60" spans="1:44" ht="60.75" thickBot="1">
      <c r="A60" s="1486">
        <v>7</v>
      </c>
      <c r="B60" s="1486" t="s">
        <v>112</v>
      </c>
      <c r="C60" s="1898" t="s">
        <v>113</v>
      </c>
      <c r="D60" s="1746" t="s">
        <v>1721</v>
      </c>
      <c r="E60" s="696" t="s">
        <v>1725</v>
      </c>
      <c r="F60" s="697">
        <v>2</v>
      </c>
      <c r="G60" s="698" t="s">
        <v>1734</v>
      </c>
      <c r="H60" s="1747" t="s">
        <v>1129</v>
      </c>
      <c r="I60" s="704">
        <v>1</v>
      </c>
      <c r="J60" s="1747" t="s">
        <v>1723</v>
      </c>
      <c r="K60" s="1748">
        <v>42736</v>
      </c>
      <c r="L60" s="1748">
        <v>43100</v>
      </c>
      <c r="M60" s="1503"/>
      <c r="N60" s="1503"/>
      <c r="O60" s="1503">
        <v>2</v>
      </c>
      <c r="P60" s="1503"/>
      <c r="Q60" s="1503"/>
      <c r="R60" s="1503"/>
      <c r="S60" s="1503"/>
      <c r="T60" s="1503"/>
      <c r="U60" s="1503"/>
      <c r="V60" s="1503"/>
      <c r="W60" s="1503"/>
      <c r="X60" s="1503"/>
      <c r="Y60" s="703">
        <f>SUM(M60:W60)</f>
        <v>2</v>
      </c>
      <c r="Z60" s="692">
        <v>0</v>
      </c>
      <c r="AA60" s="692"/>
      <c r="AB60" s="692"/>
      <c r="AC60" s="1467"/>
      <c r="AD60" s="1428"/>
      <c r="AE60" s="235"/>
      <c r="AF60" s="237"/>
      <c r="AG60" s="237"/>
      <c r="AH60" s="236"/>
      <c r="AI60" s="238"/>
      <c r="AJ60" s="230"/>
      <c r="AK60" s="242"/>
      <c r="AL60" s="230"/>
      <c r="AM60" s="230"/>
      <c r="AN60" s="230"/>
      <c r="AO60" s="230"/>
      <c r="AP60" s="2170"/>
      <c r="AQ60" s="2175">
        <v>1</v>
      </c>
      <c r="AR60" s="2187">
        <v>1</v>
      </c>
    </row>
    <row r="61" spans="1:44" ht="16.5" thickBot="1">
      <c r="A61" s="2569" t="s">
        <v>92</v>
      </c>
      <c r="B61" s="2570"/>
      <c r="C61" s="2570"/>
      <c r="D61" s="1899"/>
      <c r="E61" s="1899"/>
      <c r="F61" s="1899"/>
      <c r="G61" s="1899"/>
      <c r="H61" s="1899"/>
      <c r="I61" s="1900">
        <f>SUM(I60)</f>
        <v>1</v>
      </c>
      <c r="J61" s="1899"/>
      <c r="K61" s="1899"/>
      <c r="L61" s="1899"/>
      <c r="M61" s="1899"/>
      <c r="N61" s="1899"/>
      <c r="O61" s="1899"/>
      <c r="P61" s="1899"/>
      <c r="Q61" s="1899"/>
      <c r="R61" s="1899"/>
      <c r="S61" s="1899"/>
      <c r="T61" s="1899"/>
      <c r="U61" s="1899"/>
      <c r="V61" s="1899"/>
      <c r="W61" s="1899"/>
      <c r="X61" s="1899"/>
      <c r="Y61" s="1901"/>
      <c r="Z61" s="1902">
        <v>0</v>
      </c>
      <c r="AA61" s="1902">
        <f>SUM(AA60)</f>
        <v>0</v>
      </c>
      <c r="AB61" s="1902"/>
      <c r="AC61" s="1903"/>
      <c r="AD61" s="1428"/>
      <c r="AE61" s="235"/>
      <c r="AF61" s="237"/>
      <c r="AG61" s="237"/>
      <c r="AH61" s="236"/>
      <c r="AI61" s="238"/>
      <c r="AJ61" s="230"/>
      <c r="AK61" s="242"/>
      <c r="AL61" s="230"/>
      <c r="AM61" s="230"/>
      <c r="AN61" s="230"/>
      <c r="AO61" s="230"/>
      <c r="AP61" s="2170"/>
      <c r="AQ61" s="2179">
        <f>AVERAGE(AQ60)</f>
        <v>1</v>
      </c>
      <c r="AR61" s="2193"/>
    </row>
    <row r="62" spans="1:44" ht="63.75">
      <c r="A62" s="2563">
        <v>8</v>
      </c>
      <c r="B62" s="2563" t="s">
        <v>161</v>
      </c>
      <c r="C62" s="2566" t="s">
        <v>245</v>
      </c>
      <c r="D62" s="1746" t="s">
        <v>410</v>
      </c>
      <c r="E62" s="1749" t="s">
        <v>796</v>
      </c>
      <c r="F62" s="1904">
        <v>1</v>
      </c>
      <c r="G62" s="1750" t="s">
        <v>1138</v>
      </c>
      <c r="H62" s="1747" t="s">
        <v>1129</v>
      </c>
      <c r="I62" s="700">
        <v>0.16666666666666666</v>
      </c>
      <c r="J62" s="1751" t="s">
        <v>310</v>
      </c>
      <c r="K62" s="1748">
        <v>42736</v>
      </c>
      <c r="L62" s="1748">
        <v>43100</v>
      </c>
      <c r="M62" s="673">
        <v>1</v>
      </c>
      <c r="N62" s="673">
        <v>1</v>
      </c>
      <c r="O62" s="673">
        <v>1</v>
      </c>
      <c r="P62" s="673">
        <v>1</v>
      </c>
      <c r="Q62" s="673">
        <v>1</v>
      </c>
      <c r="R62" s="673">
        <v>1</v>
      </c>
      <c r="S62" s="673">
        <v>1</v>
      </c>
      <c r="T62" s="673">
        <v>1</v>
      </c>
      <c r="U62" s="673">
        <v>1</v>
      </c>
      <c r="V62" s="673">
        <v>1</v>
      </c>
      <c r="W62" s="673">
        <v>1</v>
      </c>
      <c r="X62" s="673">
        <v>1</v>
      </c>
      <c r="Y62" s="699">
        <v>1</v>
      </c>
      <c r="Z62" s="692">
        <v>0</v>
      </c>
      <c r="AA62" s="692"/>
      <c r="AB62" s="692"/>
      <c r="AC62" s="1467"/>
      <c r="AD62" s="1428"/>
      <c r="AE62" s="235"/>
      <c r="AF62" s="237"/>
      <c r="AG62" s="237"/>
      <c r="AH62" s="236"/>
      <c r="AI62" s="238"/>
      <c r="AJ62" s="230"/>
      <c r="AK62" s="242"/>
      <c r="AL62" s="230"/>
      <c r="AM62" s="230"/>
      <c r="AN62" s="230"/>
      <c r="AO62" s="230"/>
      <c r="AP62" s="2170"/>
      <c r="AQ62" s="2175">
        <v>1</v>
      </c>
      <c r="AR62" s="2187">
        <v>0.3333333333333333</v>
      </c>
    </row>
    <row r="63" spans="1:44" ht="51.75" thickBot="1">
      <c r="A63" s="2564"/>
      <c r="B63" s="2564"/>
      <c r="C63" s="2567"/>
      <c r="D63" s="1746" t="s">
        <v>167</v>
      </c>
      <c r="E63" s="1749" t="s">
        <v>799</v>
      </c>
      <c r="F63" s="701">
        <v>1</v>
      </c>
      <c r="G63" s="1750" t="s">
        <v>1139</v>
      </c>
      <c r="H63" s="1747" t="s">
        <v>1129</v>
      </c>
      <c r="I63" s="700">
        <v>0.16666666666666666</v>
      </c>
      <c r="J63" s="1751" t="s">
        <v>311</v>
      </c>
      <c r="K63" s="1748">
        <v>42736</v>
      </c>
      <c r="L63" s="1748">
        <v>43100</v>
      </c>
      <c r="M63" s="673">
        <v>1</v>
      </c>
      <c r="N63" s="673">
        <v>1</v>
      </c>
      <c r="O63" s="673">
        <v>1</v>
      </c>
      <c r="P63" s="673">
        <v>1</v>
      </c>
      <c r="Q63" s="673">
        <v>1</v>
      </c>
      <c r="R63" s="673">
        <v>1</v>
      </c>
      <c r="S63" s="673">
        <v>1</v>
      </c>
      <c r="T63" s="673">
        <v>1</v>
      </c>
      <c r="U63" s="673">
        <v>1</v>
      </c>
      <c r="V63" s="673">
        <v>1</v>
      </c>
      <c r="W63" s="673">
        <v>1</v>
      </c>
      <c r="X63" s="673">
        <v>1</v>
      </c>
      <c r="Y63" s="699">
        <v>1</v>
      </c>
      <c r="Z63" s="692">
        <v>0</v>
      </c>
      <c r="AA63" s="692"/>
      <c r="AB63" s="692"/>
      <c r="AC63" s="1467"/>
      <c r="AD63" s="1428"/>
      <c r="AE63" s="235"/>
      <c r="AF63" s="237"/>
      <c r="AG63" s="237"/>
      <c r="AH63" s="236"/>
      <c r="AI63" s="238"/>
      <c r="AJ63" s="230"/>
      <c r="AK63" s="242"/>
      <c r="AL63" s="230"/>
      <c r="AM63" s="230"/>
      <c r="AN63" s="230"/>
      <c r="AO63" s="230"/>
      <c r="AP63" s="2170"/>
      <c r="AQ63" s="2175">
        <v>1</v>
      </c>
      <c r="AR63" s="2187">
        <v>0.3333333333333333</v>
      </c>
    </row>
    <row r="64" spans="1:44" ht="51">
      <c r="A64" s="2564"/>
      <c r="B64" s="2564"/>
      <c r="C64" s="2566" t="s">
        <v>107</v>
      </c>
      <c r="D64" s="1746" t="s">
        <v>171</v>
      </c>
      <c r="E64" s="1905" t="s">
        <v>58</v>
      </c>
      <c r="F64" s="702">
        <v>6</v>
      </c>
      <c r="G64" s="1906" t="s">
        <v>426</v>
      </c>
      <c r="H64" s="1747" t="s">
        <v>1129</v>
      </c>
      <c r="I64" s="700">
        <v>0.16666666666666666</v>
      </c>
      <c r="J64" s="1751" t="s">
        <v>109</v>
      </c>
      <c r="K64" s="1748">
        <v>42736</v>
      </c>
      <c r="L64" s="1748">
        <v>43100</v>
      </c>
      <c r="M64" s="2562">
        <v>1</v>
      </c>
      <c r="N64" s="2562"/>
      <c r="O64" s="2562">
        <v>1</v>
      </c>
      <c r="P64" s="2562"/>
      <c r="Q64" s="2562">
        <v>1</v>
      </c>
      <c r="R64" s="2562"/>
      <c r="S64" s="2562">
        <v>1</v>
      </c>
      <c r="T64" s="2562"/>
      <c r="U64" s="2562">
        <v>1</v>
      </c>
      <c r="V64" s="2562"/>
      <c r="W64" s="2562">
        <v>1</v>
      </c>
      <c r="X64" s="2562"/>
      <c r="Y64" s="703">
        <f>SUM(M64:X64)</f>
        <v>6</v>
      </c>
      <c r="Z64" s="692">
        <v>0</v>
      </c>
      <c r="AA64" s="692"/>
      <c r="AB64" s="692"/>
      <c r="AC64" s="1467"/>
      <c r="AD64" s="1428"/>
      <c r="AE64" s="235"/>
      <c r="AF64" s="237"/>
      <c r="AG64" s="237"/>
      <c r="AH64" s="236"/>
      <c r="AI64" s="238"/>
      <c r="AJ64" s="230"/>
      <c r="AK64" s="242"/>
      <c r="AL64" s="230"/>
      <c r="AM64" s="230"/>
      <c r="AN64" s="230"/>
      <c r="AO64" s="230"/>
      <c r="AP64" s="2170"/>
      <c r="AQ64" s="2175">
        <v>1</v>
      </c>
      <c r="AR64" s="2187">
        <v>0.3333333333333333</v>
      </c>
    </row>
    <row r="65" spans="1:44" ht="51" customHeight="1">
      <c r="A65" s="2564"/>
      <c r="B65" s="2564"/>
      <c r="C65" s="2568"/>
      <c r="D65" s="1746" t="s">
        <v>698</v>
      </c>
      <c r="E65" s="1905" t="s">
        <v>58</v>
      </c>
      <c r="F65" s="702">
        <v>6</v>
      </c>
      <c r="G65" s="1906" t="s">
        <v>426</v>
      </c>
      <c r="H65" s="1747" t="s">
        <v>1129</v>
      </c>
      <c r="I65" s="700">
        <v>0.16666666666666666</v>
      </c>
      <c r="J65" s="1751" t="s">
        <v>109</v>
      </c>
      <c r="K65" s="1748">
        <v>42736</v>
      </c>
      <c r="L65" s="1748">
        <v>43100</v>
      </c>
      <c r="M65" s="2562">
        <v>1</v>
      </c>
      <c r="N65" s="2562"/>
      <c r="O65" s="2562">
        <v>1</v>
      </c>
      <c r="P65" s="2562"/>
      <c r="Q65" s="2562">
        <v>1</v>
      </c>
      <c r="R65" s="2562"/>
      <c r="S65" s="2562">
        <v>1</v>
      </c>
      <c r="T65" s="2562"/>
      <c r="U65" s="2562">
        <v>1</v>
      </c>
      <c r="V65" s="2562"/>
      <c r="W65" s="2562">
        <v>1</v>
      </c>
      <c r="X65" s="2562"/>
      <c r="Y65" s="703">
        <f>SUM(M65:X65)</f>
        <v>6</v>
      </c>
      <c r="Z65" s="692">
        <v>0</v>
      </c>
      <c r="AA65" s="692"/>
      <c r="AB65" s="692"/>
      <c r="AC65" s="1467"/>
      <c r="AD65" s="1428"/>
      <c r="AE65" s="235"/>
      <c r="AF65" s="237"/>
      <c r="AG65" s="237"/>
      <c r="AH65" s="236"/>
      <c r="AI65" s="238"/>
      <c r="AJ65" s="230"/>
      <c r="AK65" s="242"/>
      <c r="AL65" s="230"/>
      <c r="AM65" s="230"/>
      <c r="AN65" s="230"/>
      <c r="AO65" s="230"/>
      <c r="AP65" s="2170"/>
      <c r="AQ65" s="2175">
        <v>1</v>
      </c>
      <c r="AR65" s="2187">
        <v>0.3333333333333333</v>
      </c>
    </row>
    <row r="66" spans="1:44" ht="76.5">
      <c r="A66" s="2564"/>
      <c r="B66" s="2564"/>
      <c r="C66" s="2568"/>
      <c r="D66" s="1746" t="s">
        <v>176</v>
      </c>
      <c r="E66" s="1749" t="s">
        <v>804</v>
      </c>
      <c r="F66" s="704">
        <v>1</v>
      </c>
      <c r="G66" s="1750" t="s">
        <v>1140</v>
      </c>
      <c r="H66" s="1747" t="s">
        <v>1129</v>
      </c>
      <c r="I66" s="700">
        <v>0.16666666666666666</v>
      </c>
      <c r="J66" s="1751" t="s">
        <v>180</v>
      </c>
      <c r="K66" s="1748">
        <v>42736</v>
      </c>
      <c r="L66" s="1748">
        <v>43100</v>
      </c>
      <c r="M66" s="705">
        <v>1</v>
      </c>
      <c r="N66" s="705">
        <v>1</v>
      </c>
      <c r="O66" s="705">
        <v>1</v>
      </c>
      <c r="P66" s="705">
        <v>1</v>
      </c>
      <c r="Q66" s="705">
        <v>1</v>
      </c>
      <c r="R66" s="705">
        <v>1</v>
      </c>
      <c r="S66" s="705">
        <v>1</v>
      </c>
      <c r="T66" s="705">
        <v>1</v>
      </c>
      <c r="U66" s="705">
        <v>1</v>
      </c>
      <c r="V66" s="705">
        <v>1</v>
      </c>
      <c r="W66" s="705">
        <v>1</v>
      </c>
      <c r="X66" s="705">
        <v>1</v>
      </c>
      <c r="Y66" s="699">
        <v>1</v>
      </c>
      <c r="Z66" s="692">
        <v>0</v>
      </c>
      <c r="AA66" s="692"/>
      <c r="AB66" s="692"/>
      <c r="AC66" s="1467"/>
      <c r="AD66" s="1428"/>
      <c r="AE66" s="235"/>
      <c r="AF66" s="237"/>
      <c r="AG66" s="237"/>
      <c r="AH66" s="236"/>
      <c r="AI66" s="238"/>
      <c r="AJ66" s="230"/>
      <c r="AK66" s="242"/>
      <c r="AL66" s="230"/>
      <c r="AM66" s="230"/>
      <c r="AN66" s="230"/>
      <c r="AO66" s="230"/>
      <c r="AP66" s="2170"/>
      <c r="AQ66" s="2175">
        <v>1</v>
      </c>
      <c r="AR66" s="2187">
        <v>0.3333333333333333</v>
      </c>
    </row>
    <row r="67" spans="1:44" ht="51.75" thickBot="1">
      <c r="A67" s="2565"/>
      <c r="B67" s="2565"/>
      <c r="C67" s="2567"/>
      <c r="D67" s="1746" t="s">
        <v>1722</v>
      </c>
      <c r="E67" s="1749" t="s">
        <v>799</v>
      </c>
      <c r="F67" s="697">
        <v>6</v>
      </c>
      <c r="G67" s="1750" t="s">
        <v>1733</v>
      </c>
      <c r="H67" s="1747" t="s">
        <v>1129</v>
      </c>
      <c r="I67" s="700">
        <v>0.16666666666666666</v>
      </c>
      <c r="J67" s="1751" t="s">
        <v>313</v>
      </c>
      <c r="K67" s="1748">
        <v>42736</v>
      </c>
      <c r="L67" s="1748">
        <v>43100</v>
      </c>
      <c r="M67" s="1503"/>
      <c r="N67" s="1503"/>
      <c r="O67" s="1503">
        <v>2</v>
      </c>
      <c r="P67" s="1503"/>
      <c r="Q67" s="1503"/>
      <c r="R67" s="1503"/>
      <c r="S67" s="1503">
        <v>2</v>
      </c>
      <c r="T67" s="1503"/>
      <c r="U67" s="1503"/>
      <c r="V67" s="1503"/>
      <c r="W67" s="1503"/>
      <c r="X67" s="1503">
        <v>2</v>
      </c>
      <c r="Y67" s="703">
        <f>SUM(M67:X67)</f>
        <v>6</v>
      </c>
      <c r="Z67" s="692">
        <v>0</v>
      </c>
      <c r="AA67" s="692"/>
      <c r="AB67" s="692"/>
      <c r="AC67" s="1467"/>
      <c r="AD67" s="1428"/>
      <c r="AE67" s="235"/>
      <c r="AF67" s="237"/>
      <c r="AG67" s="237"/>
      <c r="AH67" s="236"/>
      <c r="AI67" s="238"/>
      <c r="AJ67" s="230"/>
      <c r="AK67" s="242"/>
      <c r="AL67" s="230"/>
      <c r="AM67" s="230"/>
      <c r="AN67" s="230"/>
      <c r="AO67" s="230"/>
      <c r="AP67" s="2170"/>
      <c r="AQ67" s="2175">
        <v>1</v>
      </c>
      <c r="AR67" s="2187">
        <v>0.5</v>
      </c>
    </row>
    <row r="68" spans="1:44" ht="16.5" thickBot="1">
      <c r="A68" s="2554" t="s">
        <v>92</v>
      </c>
      <c r="B68" s="2555"/>
      <c r="C68" s="2556"/>
      <c r="D68" s="1487"/>
      <c r="E68" s="1488"/>
      <c r="F68" s="1488"/>
      <c r="G68" s="1488"/>
      <c r="H68" s="1488"/>
      <c r="I68" s="1489">
        <f>SUM(I62:I67)</f>
        <v>0.9999999999999999</v>
      </c>
      <c r="J68" s="1488"/>
      <c r="K68" s="1488"/>
      <c r="L68" s="1488"/>
      <c r="M68" s="1488"/>
      <c r="N68" s="1488"/>
      <c r="O68" s="1488"/>
      <c r="P68" s="1488"/>
      <c r="Q68" s="1488"/>
      <c r="R68" s="1488"/>
      <c r="S68" s="1488"/>
      <c r="T68" s="1488"/>
      <c r="U68" s="1488"/>
      <c r="V68" s="1488"/>
      <c r="W68" s="1488"/>
      <c r="X68" s="1488"/>
      <c r="Y68" s="1488"/>
      <c r="Z68" s="1490">
        <v>0</v>
      </c>
      <c r="AA68" s="1490">
        <f>SUM(AA62:AA67)</f>
        <v>0</v>
      </c>
      <c r="AB68" s="485"/>
      <c r="AC68" s="1491"/>
      <c r="AD68" s="1428"/>
      <c r="AE68" s="235"/>
      <c r="AF68" s="237"/>
      <c r="AG68" s="237"/>
      <c r="AH68" s="236"/>
      <c r="AI68" s="238"/>
      <c r="AJ68" s="230"/>
      <c r="AK68" s="242"/>
      <c r="AL68" s="230"/>
      <c r="AM68" s="230"/>
      <c r="AN68" s="230"/>
      <c r="AO68" s="230"/>
      <c r="AP68" s="2170"/>
      <c r="AQ68" s="2182">
        <f>AVERAGE(AQ62:AQ67)</f>
        <v>1</v>
      </c>
      <c r="AR68" s="2183"/>
    </row>
    <row r="69" spans="1:44" ht="21.75" customHeight="1" thickBot="1">
      <c r="A69" s="2557" t="s">
        <v>102</v>
      </c>
      <c r="B69" s="2558"/>
      <c r="C69" s="2558"/>
      <c r="D69" s="1448"/>
      <c r="E69" s="1448"/>
      <c r="F69" s="1448"/>
      <c r="G69" s="1448"/>
      <c r="H69" s="1448"/>
      <c r="I69" s="1449">
        <v>1</v>
      </c>
      <c r="J69" s="1448"/>
      <c r="K69" s="1448"/>
      <c r="L69" s="1448"/>
      <c r="M69" s="1448"/>
      <c r="N69" s="1448"/>
      <c r="O69" s="1448"/>
      <c r="P69" s="1448"/>
      <c r="Q69" s="1448"/>
      <c r="R69" s="1448"/>
      <c r="S69" s="1448"/>
      <c r="T69" s="1448"/>
      <c r="U69" s="1448"/>
      <c r="V69" s="1448"/>
      <c r="W69" s="1448"/>
      <c r="X69" s="1448"/>
      <c r="Y69" s="1448"/>
      <c r="Z69" s="1448"/>
      <c r="AA69" s="1492">
        <v>7850867014</v>
      </c>
      <c r="AB69" s="1451"/>
      <c r="AC69" s="1452"/>
      <c r="AD69" s="1428"/>
      <c r="AE69" s="235"/>
      <c r="AF69" s="237"/>
      <c r="AG69" s="237"/>
      <c r="AH69" s="236"/>
      <c r="AI69" s="238"/>
      <c r="AJ69" s="230"/>
      <c r="AK69" s="242"/>
      <c r="AL69" s="230"/>
      <c r="AM69" s="230"/>
      <c r="AN69" s="230"/>
      <c r="AO69" s="230"/>
      <c r="AP69" s="2170"/>
      <c r="AQ69" s="2184">
        <f>AVERAGE(AQ68,AQ61)</f>
        <v>1</v>
      </c>
      <c r="AR69" s="2173"/>
    </row>
    <row r="70" spans="1:44" s="533" customFormat="1" ht="34.5" customHeight="1" thickBot="1">
      <c r="A70" s="2559" t="s">
        <v>316</v>
      </c>
      <c r="B70" s="2560"/>
      <c r="C70" s="2561"/>
      <c r="D70" s="1493"/>
      <c r="E70" s="1494"/>
      <c r="F70" s="1494"/>
      <c r="G70" s="1495"/>
      <c r="H70" s="1494"/>
      <c r="I70" s="1496">
        <v>1</v>
      </c>
      <c r="J70" s="1497"/>
      <c r="K70" s="1494"/>
      <c r="L70" s="1494"/>
      <c r="M70" s="1494"/>
      <c r="N70" s="1494"/>
      <c r="O70" s="1494"/>
      <c r="P70" s="1494"/>
      <c r="Q70" s="1494"/>
      <c r="R70" s="1494"/>
      <c r="S70" s="1494"/>
      <c r="T70" s="1494"/>
      <c r="U70" s="1494"/>
      <c r="V70" s="1494"/>
      <c r="W70" s="1494"/>
      <c r="X70" s="1498"/>
      <c r="Y70" s="1499"/>
      <c r="Z70" s="1500">
        <f>SUM(Z68+Z57+Z32)</f>
        <v>26310000000</v>
      </c>
      <c r="AA70" s="1500">
        <f>+AA55+AA54+AA41+AA37+AA29+AA28+AA27+AA24</f>
        <v>27478034549</v>
      </c>
      <c r="AB70" s="1501"/>
      <c r="AC70" s="1502"/>
      <c r="AD70" s="1502"/>
      <c r="AE70" s="1502"/>
      <c r="AF70" s="1502"/>
      <c r="AG70" s="1502"/>
      <c r="AH70" s="1502"/>
      <c r="AI70" s="1502"/>
      <c r="AJ70" s="1502"/>
      <c r="AK70" s="1502"/>
      <c r="AL70" s="1502"/>
      <c r="AM70" s="1502"/>
      <c r="AN70" s="1502"/>
      <c r="AO70" s="1502"/>
      <c r="AP70" s="1502"/>
      <c r="AQ70" s="2185">
        <f>AVERAGE(AQ69,AQ57,AQ32)</f>
        <v>1</v>
      </c>
      <c r="AR70" s="2185">
        <f>AVERAGE(AR16:AR67)</f>
        <v>0.35139745346579887</v>
      </c>
    </row>
    <row r="74" spans="26:28" ht="15">
      <c r="Z74" s="527"/>
      <c r="AA74" s="527"/>
      <c r="AB74" s="528"/>
    </row>
  </sheetData>
  <sheetProtection/>
  <mergeCells count="68">
    <mergeCell ref="D11:AC11"/>
    <mergeCell ref="D13:AC13"/>
    <mergeCell ref="A19:C19"/>
    <mergeCell ref="A11:C11"/>
    <mergeCell ref="AD11:AP11"/>
    <mergeCell ref="A13:C13"/>
    <mergeCell ref="AD13:AP13"/>
    <mergeCell ref="A14:Z14"/>
    <mergeCell ref="C16:C17"/>
    <mergeCell ref="AL16:AL17"/>
    <mergeCell ref="A16:A18"/>
    <mergeCell ref="B16:B18"/>
    <mergeCell ref="A5:AC9"/>
    <mergeCell ref="AD5:AP9"/>
    <mergeCell ref="A1:C4"/>
    <mergeCell ref="AL1:AN4"/>
    <mergeCell ref="AO1:AP4"/>
    <mergeCell ref="AC1:AC4"/>
    <mergeCell ref="AB1:AB4"/>
    <mergeCell ref="D1:AA2"/>
    <mergeCell ref="D3:AA4"/>
    <mergeCell ref="A20:A22"/>
    <mergeCell ref="B20:B22"/>
    <mergeCell ref="C20:C21"/>
    <mergeCell ref="A23:C23"/>
    <mergeCell ref="C24:C28"/>
    <mergeCell ref="A24:A30"/>
    <mergeCell ref="B24:B30"/>
    <mergeCell ref="C29:C30"/>
    <mergeCell ref="A53:C53"/>
    <mergeCell ref="A37:A47"/>
    <mergeCell ref="B37:B47"/>
    <mergeCell ref="C37:C41"/>
    <mergeCell ref="A48:C48"/>
    <mergeCell ref="A49:A52"/>
    <mergeCell ref="B49:B52"/>
    <mergeCell ref="C49:C51"/>
    <mergeCell ref="A31:C31"/>
    <mergeCell ref="A32:C32"/>
    <mergeCell ref="A33:Z33"/>
    <mergeCell ref="A34:C34"/>
    <mergeCell ref="E34:AC34"/>
    <mergeCell ref="C42:C47"/>
    <mergeCell ref="A57:C57"/>
    <mergeCell ref="W64:X64"/>
    <mergeCell ref="A54:A55"/>
    <mergeCell ref="B54:B55"/>
    <mergeCell ref="C54:C55"/>
    <mergeCell ref="A56:C56"/>
    <mergeCell ref="W65:X65"/>
    <mergeCell ref="M64:N64"/>
    <mergeCell ref="O64:P64"/>
    <mergeCell ref="Q64:R64"/>
    <mergeCell ref="A61:C61"/>
    <mergeCell ref="M65:N65"/>
    <mergeCell ref="O65:P65"/>
    <mergeCell ref="Q65:R65"/>
    <mergeCell ref="S65:T65"/>
    <mergeCell ref="U65:V65"/>
    <mergeCell ref="A68:C68"/>
    <mergeCell ref="A69:C69"/>
    <mergeCell ref="A70:C70"/>
    <mergeCell ref="S64:T64"/>
    <mergeCell ref="U64:V64"/>
    <mergeCell ref="A62:A67"/>
    <mergeCell ref="B62:B67"/>
    <mergeCell ref="C62:C63"/>
    <mergeCell ref="C64:C67"/>
  </mergeCells>
  <printOptions/>
  <pageMargins left="0.7" right="0.7" top="0.75" bottom="0.75" header="0.3" footer="0.3"/>
  <pageSetup horizontalDpi="600" verticalDpi="600" orientation="landscape" scale="29" r:id="rId2"/>
  <rowBreaks count="2" manualBreakCount="2">
    <brk id="32" max="45" man="1"/>
    <brk id="58" max="45" man="1"/>
  </rowBreaks>
  <drawing r:id="rId1"/>
</worksheet>
</file>

<file path=xl/worksheets/sheet6.xml><?xml version="1.0" encoding="utf-8"?>
<worksheet xmlns="http://schemas.openxmlformats.org/spreadsheetml/2006/main" xmlns:r="http://schemas.openxmlformats.org/officeDocument/2006/relationships">
  <sheetPr>
    <tabColor theme="7" tint="-0.24997000396251678"/>
  </sheetPr>
  <dimension ref="A1:AQ88"/>
  <sheetViews>
    <sheetView view="pageBreakPreview" zoomScale="55" zoomScaleNormal="70" zoomScaleSheetLayoutView="55" zoomScalePageLayoutView="70" workbookViewId="0" topLeftCell="D1">
      <pane xSplit="1" ySplit="9" topLeftCell="E10" activePane="bottomRight" state="frozen"/>
      <selection pane="topLeft" activeCell="D1" sqref="D1"/>
      <selection pane="topRight" activeCell="E1" sqref="E1"/>
      <selection pane="bottomLeft" activeCell="D10" sqref="D10"/>
      <selection pane="bottomRight" activeCell="AP15" sqref="AP15:AQ15"/>
    </sheetView>
  </sheetViews>
  <sheetFormatPr defaultColWidth="11.421875" defaultRowHeight="15"/>
  <cols>
    <col min="1" max="1" width="6.421875" style="105" customWidth="1"/>
    <col min="2" max="2" width="18.8515625" style="166" customWidth="1"/>
    <col min="3" max="3" width="27.28125" style="105" customWidth="1"/>
    <col min="4" max="4" width="47.28125" style="105" customWidth="1"/>
    <col min="5" max="5" width="16.140625" style="105" customWidth="1"/>
    <col min="6" max="6" width="14.7109375" style="105" customWidth="1"/>
    <col min="7" max="7" width="27.421875" style="105" customWidth="1"/>
    <col min="8" max="8" width="20.421875" style="105" bestFit="1" customWidth="1"/>
    <col min="9" max="9" width="20.00390625" style="105" customWidth="1"/>
    <col min="10" max="10" width="34.421875" style="105" customWidth="1"/>
    <col min="11" max="11" width="12.7109375" style="105" customWidth="1"/>
    <col min="12" max="12" width="11.28125" style="105" customWidth="1"/>
    <col min="13" max="24" width="5.7109375" style="105" bestFit="1" customWidth="1"/>
    <col min="25" max="25" width="21.00390625" style="856" customWidth="1"/>
    <col min="26" max="26" width="22.8515625" style="167" hidden="1" customWidth="1"/>
    <col min="27" max="27" width="22.57421875" style="167" customWidth="1"/>
    <col min="28" max="28" width="22.8515625" style="167" customWidth="1"/>
    <col min="29" max="29" width="20.57421875" style="105" hidden="1" customWidth="1"/>
    <col min="30" max="30" width="16.7109375" style="105" hidden="1" customWidth="1"/>
    <col min="31" max="31" width="10.7109375" style="105" hidden="1" customWidth="1"/>
    <col min="32" max="32" width="15.28125" style="105" hidden="1" customWidth="1"/>
    <col min="33" max="33" width="23.421875" style="105" hidden="1" customWidth="1"/>
    <col min="34" max="34" width="16.00390625" style="105" hidden="1" customWidth="1"/>
    <col min="35" max="35" width="18.28125" style="105" hidden="1" customWidth="1"/>
    <col min="36" max="36" width="20.7109375" style="105" hidden="1" customWidth="1"/>
    <col min="37" max="38" width="21.7109375" style="105" hidden="1" customWidth="1"/>
    <col min="39" max="39" width="12.57421875" style="105" hidden="1" customWidth="1"/>
    <col min="40" max="40" width="20.28125" style="105" hidden="1" customWidth="1"/>
    <col min="41" max="41" width="1.8515625" style="105" hidden="1" customWidth="1"/>
    <col min="42" max="42" width="30.28125" style="105" customWidth="1"/>
    <col min="43" max="43" width="29.7109375" style="105" customWidth="1"/>
    <col min="44" max="16384" width="11.421875" style="105" customWidth="1"/>
  </cols>
  <sheetData>
    <row r="1" spans="1:42" s="1219" customFormat="1" ht="13.5" customHeight="1" thickBot="1">
      <c r="A1" s="2700"/>
      <c r="B1" s="2701"/>
      <c r="C1" s="2702"/>
      <c r="D1" s="2712" t="s">
        <v>1552</v>
      </c>
      <c r="E1" s="2713"/>
      <c r="F1" s="2713"/>
      <c r="G1" s="2713"/>
      <c r="H1" s="2713"/>
      <c r="I1" s="2713"/>
      <c r="J1" s="2713"/>
      <c r="K1" s="2713"/>
      <c r="L1" s="2713"/>
      <c r="M1" s="2713"/>
      <c r="N1" s="2713"/>
      <c r="O1" s="2713"/>
      <c r="P1" s="2713"/>
      <c r="Q1" s="2713"/>
      <c r="R1" s="2713"/>
      <c r="S1" s="2713"/>
      <c r="T1" s="2713"/>
      <c r="U1" s="2713"/>
      <c r="V1" s="2713"/>
      <c r="W1" s="2713"/>
      <c r="X1" s="2713"/>
      <c r="Y1" s="2714"/>
      <c r="Z1" s="1218"/>
      <c r="AA1" s="2709" t="s">
        <v>1562</v>
      </c>
      <c r="AB1" s="2712" t="s">
        <v>1563</v>
      </c>
      <c r="AC1" s="2713"/>
      <c r="AD1" s="2713"/>
      <c r="AE1" s="2713"/>
      <c r="AF1" s="2713"/>
      <c r="AG1" s="2713"/>
      <c r="AH1" s="2713"/>
      <c r="AI1" s="2713"/>
      <c r="AJ1" s="2713"/>
      <c r="AK1" s="2713"/>
      <c r="AL1" s="2713"/>
      <c r="AM1" s="2713"/>
      <c r="AN1" s="2713"/>
      <c r="AO1" s="2713"/>
      <c r="AP1" s="2713"/>
    </row>
    <row r="2" spans="1:42" ht="15.75" customHeight="1" thickBot="1">
      <c r="A2" s="2703"/>
      <c r="B2" s="2704"/>
      <c r="C2" s="2705"/>
      <c r="D2" s="2715"/>
      <c r="E2" s="2716"/>
      <c r="F2" s="2716"/>
      <c r="G2" s="2716"/>
      <c r="H2" s="2716"/>
      <c r="I2" s="2716"/>
      <c r="J2" s="2716"/>
      <c r="K2" s="2716"/>
      <c r="L2" s="2716"/>
      <c r="M2" s="2716"/>
      <c r="N2" s="2716"/>
      <c r="O2" s="2716"/>
      <c r="P2" s="2716"/>
      <c r="Q2" s="2716"/>
      <c r="R2" s="2716"/>
      <c r="S2" s="2716"/>
      <c r="T2" s="2716"/>
      <c r="U2" s="2716"/>
      <c r="V2" s="2716"/>
      <c r="W2" s="2716"/>
      <c r="X2" s="2716"/>
      <c r="Y2" s="2717"/>
      <c r="Z2" s="884"/>
      <c r="AA2" s="2710"/>
      <c r="AB2" s="2727"/>
      <c r="AC2" s="2728"/>
      <c r="AD2" s="2728"/>
      <c r="AE2" s="2728"/>
      <c r="AF2" s="2728"/>
      <c r="AG2" s="2728"/>
      <c r="AH2" s="2728"/>
      <c r="AI2" s="2728"/>
      <c r="AJ2" s="2728"/>
      <c r="AK2" s="2728"/>
      <c r="AL2" s="2728"/>
      <c r="AM2" s="2728"/>
      <c r="AN2" s="2728"/>
      <c r="AO2" s="2728"/>
      <c r="AP2" s="2728"/>
    </row>
    <row r="3" spans="1:42" ht="15" customHeight="1">
      <c r="A3" s="2703"/>
      <c r="B3" s="2704"/>
      <c r="C3" s="2705"/>
      <c r="D3" s="2712" t="s">
        <v>1554</v>
      </c>
      <c r="E3" s="2713"/>
      <c r="F3" s="2713"/>
      <c r="G3" s="2713"/>
      <c r="H3" s="2713"/>
      <c r="I3" s="2713"/>
      <c r="J3" s="2713"/>
      <c r="K3" s="2713"/>
      <c r="L3" s="2713"/>
      <c r="M3" s="2713"/>
      <c r="N3" s="2713"/>
      <c r="O3" s="2713"/>
      <c r="P3" s="2713"/>
      <c r="Q3" s="2713"/>
      <c r="R3" s="2713"/>
      <c r="S3" s="2713"/>
      <c r="T3" s="2713"/>
      <c r="U3" s="2713"/>
      <c r="V3" s="2713"/>
      <c r="W3" s="2713"/>
      <c r="X3" s="2713"/>
      <c r="Y3" s="2714"/>
      <c r="Z3" s="884"/>
      <c r="AA3" s="2710"/>
      <c r="AB3" s="2727"/>
      <c r="AC3" s="2728"/>
      <c r="AD3" s="2728"/>
      <c r="AE3" s="2728"/>
      <c r="AF3" s="2728"/>
      <c r="AG3" s="2728"/>
      <c r="AH3" s="2728"/>
      <c r="AI3" s="2728"/>
      <c r="AJ3" s="2728"/>
      <c r="AK3" s="2728"/>
      <c r="AL3" s="2728"/>
      <c r="AM3" s="2728"/>
      <c r="AN3" s="2728"/>
      <c r="AO3" s="2728"/>
      <c r="AP3" s="2728"/>
    </row>
    <row r="4" spans="1:42" ht="15.75" customHeight="1" thickBot="1">
      <c r="A4" s="2706"/>
      <c r="B4" s="2707"/>
      <c r="C4" s="2708"/>
      <c r="D4" s="2715"/>
      <c r="E4" s="2716"/>
      <c r="F4" s="2716"/>
      <c r="G4" s="2716"/>
      <c r="H4" s="2716"/>
      <c r="I4" s="2716"/>
      <c r="J4" s="2716"/>
      <c r="K4" s="2716"/>
      <c r="L4" s="2716"/>
      <c r="M4" s="2716"/>
      <c r="N4" s="2716"/>
      <c r="O4" s="2716"/>
      <c r="P4" s="2716"/>
      <c r="Q4" s="2716"/>
      <c r="R4" s="2716"/>
      <c r="S4" s="2716"/>
      <c r="T4" s="2716"/>
      <c r="U4" s="2716"/>
      <c r="V4" s="2716"/>
      <c r="W4" s="2716"/>
      <c r="X4" s="2716"/>
      <c r="Y4" s="2717"/>
      <c r="Z4" s="884"/>
      <c r="AA4" s="2711"/>
      <c r="AB4" s="2727"/>
      <c r="AC4" s="2728"/>
      <c r="AD4" s="2728"/>
      <c r="AE4" s="2728"/>
      <c r="AF4" s="2728"/>
      <c r="AG4" s="2728"/>
      <c r="AH4" s="2728"/>
      <c r="AI4" s="2728"/>
      <c r="AJ4" s="2728"/>
      <c r="AK4" s="2728"/>
      <c r="AL4" s="2728"/>
      <c r="AM4" s="2728"/>
      <c r="AN4" s="2728"/>
      <c r="AO4" s="2728"/>
      <c r="AP4" s="2728"/>
    </row>
    <row r="5" spans="1:42" ht="12.75" customHeight="1">
      <c r="A5" s="2678" t="s">
        <v>4</v>
      </c>
      <c r="B5" s="2679"/>
      <c r="C5" s="2679"/>
      <c r="D5" s="2677"/>
      <c r="E5" s="2677"/>
      <c r="F5" s="2677"/>
      <c r="G5" s="2677"/>
      <c r="H5" s="2677"/>
      <c r="I5" s="2677"/>
      <c r="J5" s="2677"/>
      <c r="K5" s="2677"/>
      <c r="L5" s="2677"/>
      <c r="M5" s="2677"/>
      <c r="N5" s="2677"/>
      <c r="O5" s="2677"/>
      <c r="P5" s="2677"/>
      <c r="Q5" s="2677"/>
      <c r="R5" s="2677"/>
      <c r="S5" s="2677"/>
      <c r="T5" s="2677"/>
      <c r="U5" s="2677"/>
      <c r="V5" s="2677"/>
      <c r="W5" s="2677"/>
      <c r="X5" s="2677"/>
      <c r="Y5" s="2677"/>
      <c r="Z5" s="872"/>
      <c r="AA5" s="872"/>
      <c r="AB5" s="1778"/>
      <c r="AC5" s="1778"/>
      <c r="AD5" s="1778"/>
      <c r="AE5" s="1778"/>
      <c r="AF5" s="1778"/>
      <c r="AG5" s="1778"/>
      <c r="AH5" s="1778"/>
      <c r="AI5" s="1778"/>
      <c r="AJ5" s="1778"/>
      <c r="AK5" s="1778"/>
      <c r="AL5" s="1778"/>
      <c r="AM5" s="1778"/>
      <c r="AN5" s="1778"/>
      <c r="AO5" s="1778"/>
      <c r="AP5" s="1778"/>
    </row>
    <row r="6" spans="1:42" ht="15" customHeight="1">
      <c r="A6" s="2676" t="s">
        <v>6</v>
      </c>
      <c r="B6" s="2677"/>
      <c r="C6" s="2677"/>
      <c r="D6" s="2677"/>
      <c r="E6" s="2677"/>
      <c r="F6" s="2677"/>
      <c r="G6" s="2677"/>
      <c r="H6" s="2677"/>
      <c r="I6" s="2677"/>
      <c r="J6" s="2677"/>
      <c r="K6" s="2677"/>
      <c r="L6" s="2677"/>
      <c r="M6" s="2677"/>
      <c r="N6" s="2677"/>
      <c r="O6" s="2677"/>
      <c r="P6" s="2677"/>
      <c r="Q6" s="2677"/>
      <c r="R6" s="2677"/>
      <c r="S6" s="2677"/>
      <c r="T6" s="2677"/>
      <c r="U6" s="2677"/>
      <c r="V6" s="2677"/>
      <c r="W6" s="2677"/>
      <c r="X6" s="2677"/>
      <c r="Y6" s="2677"/>
      <c r="Z6" s="872"/>
      <c r="AA6" s="872"/>
      <c r="AB6" s="2721"/>
      <c r="AC6" s="2721"/>
      <c r="AD6" s="2721"/>
      <c r="AE6" s="2721"/>
      <c r="AF6" s="2721"/>
      <c r="AG6" s="2721"/>
      <c r="AH6" s="2721"/>
      <c r="AI6" s="2721"/>
      <c r="AJ6" s="2721"/>
      <c r="AK6" s="2721"/>
      <c r="AL6" s="2721"/>
      <c r="AM6" s="2721"/>
      <c r="AN6" s="2721"/>
      <c r="AO6" s="2721"/>
      <c r="AP6" s="2721"/>
    </row>
    <row r="7" spans="1:42" ht="15.75" customHeight="1" thickBot="1">
      <c r="A7" s="2676"/>
      <c r="B7" s="2677"/>
      <c r="C7" s="2677"/>
      <c r="D7" s="2677"/>
      <c r="E7" s="2677"/>
      <c r="F7" s="2677"/>
      <c r="G7" s="2677"/>
      <c r="H7" s="2677"/>
      <c r="I7" s="2677"/>
      <c r="J7" s="2677"/>
      <c r="K7" s="2677"/>
      <c r="L7" s="2677"/>
      <c r="M7" s="2677"/>
      <c r="N7" s="2677"/>
      <c r="O7" s="2677"/>
      <c r="P7" s="2677"/>
      <c r="Q7" s="2677"/>
      <c r="R7" s="2677"/>
      <c r="S7" s="2677"/>
      <c r="T7" s="2677"/>
      <c r="U7" s="2677"/>
      <c r="V7" s="2677"/>
      <c r="W7" s="2677"/>
      <c r="X7" s="2677"/>
      <c r="Y7" s="2677"/>
      <c r="Z7" s="872"/>
      <c r="AA7" s="872"/>
      <c r="AB7" s="2721"/>
      <c r="AC7" s="2721"/>
      <c r="AD7" s="2721"/>
      <c r="AE7" s="2721"/>
      <c r="AF7" s="2721"/>
      <c r="AG7" s="2721"/>
      <c r="AH7" s="2721"/>
      <c r="AI7" s="2721"/>
      <c r="AJ7" s="2721"/>
      <c r="AK7" s="2721"/>
      <c r="AL7" s="2721"/>
      <c r="AM7" s="2721"/>
      <c r="AN7" s="2721"/>
      <c r="AO7" s="2721"/>
      <c r="AP7" s="2721"/>
    </row>
    <row r="8" spans="1:42" ht="15" customHeight="1">
      <c r="A8" s="2678" t="s">
        <v>7</v>
      </c>
      <c r="B8" s="2679"/>
      <c r="C8" s="2679"/>
      <c r="D8" s="2679"/>
      <c r="E8" s="2679"/>
      <c r="F8" s="2679"/>
      <c r="G8" s="2679"/>
      <c r="H8" s="2679"/>
      <c r="I8" s="2679"/>
      <c r="J8" s="2679"/>
      <c r="K8" s="2679"/>
      <c r="L8" s="2679"/>
      <c r="M8" s="2679"/>
      <c r="N8" s="2679"/>
      <c r="O8" s="2679"/>
      <c r="P8" s="2679"/>
      <c r="Q8" s="2679"/>
      <c r="R8" s="2679"/>
      <c r="S8" s="2679"/>
      <c r="T8" s="2679"/>
      <c r="U8" s="2679"/>
      <c r="V8" s="2679"/>
      <c r="W8" s="2679"/>
      <c r="X8" s="2679"/>
      <c r="Y8" s="2679"/>
      <c r="Z8" s="1179"/>
      <c r="AA8" s="1179"/>
      <c r="AB8" s="2677"/>
      <c r="AC8" s="2677"/>
      <c r="AD8" s="2677"/>
      <c r="AE8" s="2677"/>
      <c r="AF8" s="2677"/>
      <c r="AG8" s="2677"/>
      <c r="AH8" s="2677"/>
      <c r="AI8" s="2677"/>
      <c r="AJ8" s="2677"/>
      <c r="AK8" s="2677"/>
      <c r="AL8" s="2677"/>
      <c r="AM8" s="2677"/>
      <c r="AN8" s="2677"/>
      <c r="AO8" s="2677"/>
      <c r="AP8" s="2677"/>
    </row>
    <row r="9" spans="1:42" ht="15.75" customHeight="1" thickBot="1">
      <c r="A9" s="2682" t="s">
        <v>1564</v>
      </c>
      <c r="B9" s="2683"/>
      <c r="C9" s="2683"/>
      <c r="D9" s="2683"/>
      <c r="E9" s="2683"/>
      <c r="F9" s="2683"/>
      <c r="G9" s="2683"/>
      <c r="H9" s="2683"/>
      <c r="I9" s="2683"/>
      <c r="J9" s="2683"/>
      <c r="K9" s="2683"/>
      <c r="L9" s="2683"/>
      <c r="M9" s="2683"/>
      <c r="N9" s="2683"/>
      <c r="O9" s="2683"/>
      <c r="P9" s="2683"/>
      <c r="Q9" s="2683"/>
      <c r="R9" s="2683"/>
      <c r="S9" s="2683"/>
      <c r="T9" s="2683"/>
      <c r="U9" s="2683"/>
      <c r="V9" s="2683"/>
      <c r="W9" s="2683"/>
      <c r="X9" s="2683"/>
      <c r="Y9" s="2683"/>
      <c r="Z9" s="872"/>
      <c r="AA9" s="872"/>
      <c r="AB9" s="2677"/>
      <c r="AC9" s="2677"/>
      <c r="AD9" s="2677"/>
      <c r="AE9" s="2677"/>
      <c r="AF9" s="2677"/>
      <c r="AG9" s="2677"/>
      <c r="AH9" s="2677"/>
      <c r="AI9" s="2677"/>
      <c r="AJ9" s="2677"/>
      <c r="AK9" s="2677"/>
      <c r="AL9" s="2677"/>
      <c r="AM9" s="2677"/>
      <c r="AN9" s="2677"/>
      <c r="AO9" s="2677"/>
      <c r="AP9" s="2677"/>
    </row>
    <row r="10" spans="1:41" ht="13.5" thickBot="1">
      <c r="A10" s="134"/>
      <c r="B10" s="135"/>
      <c r="C10" s="136"/>
      <c r="D10" s="136"/>
      <c r="E10" s="136"/>
      <c r="F10" s="137"/>
      <c r="G10" s="136"/>
      <c r="H10" s="136"/>
      <c r="I10" s="138"/>
      <c r="J10" s="136"/>
      <c r="K10" s="139"/>
      <c r="L10" s="139"/>
      <c r="M10" s="136"/>
      <c r="N10" s="136"/>
      <c r="O10" s="136"/>
      <c r="P10" s="136"/>
      <c r="Q10" s="136"/>
      <c r="R10" s="136"/>
      <c r="S10" s="136"/>
      <c r="T10" s="136"/>
      <c r="U10" s="136"/>
      <c r="V10" s="136"/>
      <c r="W10" s="136"/>
      <c r="X10" s="136"/>
      <c r="Y10" s="851"/>
      <c r="Z10" s="140"/>
      <c r="AA10" s="140"/>
      <c r="AB10" s="141"/>
      <c r="AC10" s="72"/>
      <c r="AD10" s="72"/>
      <c r="AE10" s="72"/>
      <c r="AF10" s="72"/>
      <c r="AG10" s="72"/>
      <c r="AH10" s="72"/>
      <c r="AI10" s="72"/>
      <c r="AJ10" s="72"/>
      <c r="AK10" s="72"/>
      <c r="AL10" s="72"/>
      <c r="AM10" s="72"/>
      <c r="AN10" s="72"/>
      <c r="AO10" s="115"/>
    </row>
    <row r="11" spans="1:42" s="136" customFormat="1" ht="16.5" customHeight="1" thickBot="1">
      <c r="A11" s="2684" t="s">
        <v>8</v>
      </c>
      <c r="B11" s="2684"/>
      <c r="C11" s="2684"/>
      <c r="D11" s="1933" t="s">
        <v>261</v>
      </c>
      <c r="E11" s="1934"/>
      <c r="F11" s="1934"/>
      <c r="G11" s="1934"/>
      <c r="H11" s="1934"/>
      <c r="I11" s="1934"/>
      <c r="J11" s="1934"/>
      <c r="K11" s="1934"/>
      <c r="L11" s="1934"/>
      <c r="M11" s="1934"/>
      <c r="N11" s="1934"/>
      <c r="O11" s="1934"/>
      <c r="P11" s="1934"/>
      <c r="Q11" s="1934"/>
      <c r="R11" s="1934"/>
      <c r="S11" s="1934"/>
      <c r="T11" s="1934"/>
      <c r="U11" s="1934"/>
      <c r="V11" s="1934"/>
      <c r="W11" s="1934"/>
      <c r="X11" s="1934"/>
      <c r="Y11" s="1934"/>
      <c r="Z11" s="1934"/>
      <c r="AA11" s="1934"/>
      <c r="AB11" s="2730"/>
      <c r="AC11" s="2730"/>
      <c r="AD11" s="2730"/>
      <c r="AE11" s="2730"/>
      <c r="AF11" s="2730"/>
      <c r="AG11" s="2730"/>
      <c r="AH11" s="2730"/>
      <c r="AI11" s="2730"/>
      <c r="AJ11" s="2730"/>
      <c r="AK11" s="2730"/>
      <c r="AL11" s="2730"/>
      <c r="AM11" s="2730"/>
      <c r="AN11" s="2730"/>
      <c r="AO11" s="2730"/>
      <c r="AP11" s="2730"/>
    </row>
    <row r="12" spans="1:41" s="136" customFormat="1" ht="13.5" thickBot="1">
      <c r="A12" s="134"/>
      <c r="B12" s="135"/>
      <c r="F12" s="137"/>
      <c r="I12" s="138"/>
      <c r="K12" s="139"/>
      <c r="L12" s="139"/>
      <c r="Y12" s="851"/>
      <c r="Z12" s="140"/>
      <c r="AA12" s="140"/>
      <c r="AB12" s="141"/>
      <c r="AC12" s="72"/>
      <c r="AD12" s="72"/>
      <c r="AE12" s="72"/>
      <c r="AF12" s="72"/>
      <c r="AG12" s="72"/>
      <c r="AH12" s="72"/>
      <c r="AI12" s="72"/>
      <c r="AJ12" s="72"/>
      <c r="AK12" s="72"/>
      <c r="AL12" s="72"/>
      <c r="AM12" s="72"/>
      <c r="AN12" s="72"/>
      <c r="AO12" s="115"/>
    </row>
    <row r="13" spans="1:42" s="135" customFormat="1" ht="13.5" customHeight="1" thickBot="1">
      <c r="A13" s="2685" t="s">
        <v>10</v>
      </c>
      <c r="B13" s="2686"/>
      <c r="C13" s="2686"/>
      <c r="D13" s="1180"/>
      <c r="E13" s="1931" t="s">
        <v>11</v>
      </c>
      <c r="F13" s="1932"/>
      <c r="G13" s="1932"/>
      <c r="H13" s="1932"/>
      <c r="I13" s="1932"/>
      <c r="J13" s="1932"/>
      <c r="K13" s="1932"/>
      <c r="L13" s="1932"/>
      <c r="M13" s="1932"/>
      <c r="N13" s="1932"/>
      <c r="O13" s="1932"/>
      <c r="P13" s="1932"/>
      <c r="Q13" s="1932"/>
      <c r="R13" s="1932"/>
      <c r="S13" s="1932"/>
      <c r="T13" s="1932"/>
      <c r="U13" s="1932"/>
      <c r="V13" s="1932"/>
      <c r="W13" s="1932"/>
      <c r="X13" s="1932"/>
      <c r="Y13" s="1932"/>
      <c r="Z13" s="1932"/>
      <c r="AA13" s="1932"/>
      <c r="AB13" s="2729"/>
      <c r="AC13" s="2729"/>
      <c r="AD13" s="2729"/>
      <c r="AE13" s="2729"/>
      <c r="AF13" s="2729"/>
      <c r="AG13" s="2729"/>
      <c r="AH13" s="2729"/>
      <c r="AI13" s="2729"/>
      <c r="AJ13" s="2729"/>
      <c r="AK13" s="2729"/>
      <c r="AL13" s="2729"/>
      <c r="AM13" s="2729"/>
      <c r="AN13" s="2729"/>
      <c r="AO13" s="2729"/>
      <c r="AP13" s="2729"/>
    </row>
    <row r="14" spans="1:41" s="136" customFormat="1" ht="13.5" thickBot="1">
      <c r="A14" s="134"/>
      <c r="B14" s="135"/>
      <c r="F14" s="137"/>
      <c r="I14" s="138"/>
      <c r="K14" s="139"/>
      <c r="L14" s="139"/>
      <c r="Y14" s="851"/>
      <c r="Z14" s="140"/>
      <c r="AA14" s="140"/>
      <c r="AB14" s="141"/>
      <c r="AC14" s="72"/>
      <c r="AD14" s="72"/>
      <c r="AE14" s="72"/>
      <c r="AF14" s="72"/>
      <c r="AG14" s="72"/>
      <c r="AH14" s="72"/>
      <c r="AI14" s="72"/>
      <c r="AJ14" s="72"/>
      <c r="AK14" s="72"/>
      <c r="AL14" s="72"/>
      <c r="AM14" s="72"/>
      <c r="AN14" s="72"/>
      <c r="AO14" s="115"/>
    </row>
    <row r="15" spans="1:43" s="136" customFormat="1" ht="47.25" customHeight="1" thickBot="1">
      <c r="A15" s="1181" t="s">
        <v>12</v>
      </c>
      <c r="B15" s="1182" t="s">
        <v>13</v>
      </c>
      <c r="C15" s="1183" t="s">
        <v>14</v>
      </c>
      <c r="D15" s="1183" t="s">
        <v>129</v>
      </c>
      <c r="E15" s="1183" t="s">
        <v>262</v>
      </c>
      <c r="F15" s="1183" t="s">
        <v>263</v>
      </c>
      <c r="G15" s="1183" t="s">
        <v>18</v>
      </c>
      <c r="H15" s="1184" t="s">
        <v>19</v>
      </c>
      <c r="I15" s="1185" t="s">
        <v>20</v>
      </c>
      <c r="J15" s="1184" t="s">
        <v>105</v>
      </c>
      <c r="K15" s="1184" t="s">
        <v>23</v>
      </c>
      <c r="L15" s="1186" t="s">
        <v>23</v>
      </c>
      <c r="M15" s="1187" t="s">
        <v>24</v>
      </c>
      <c r="N15" s="1187" t="s">
        <v>25</v>
      </c>
      <c r="O15" s="1187" t="s">
        <v>26</v>
      </c>
      <c r="P15" s="1187" t="s">
        <v>27</v>
      </c>
      <c r="Q15" s="1187" t="s">
        <v>28</v>
      </c>
      <c r="R15" s="1187" t="s">
        <v>29</v>
      </c>
      <c r="S15" s="1187" t="s">
        <v>30</v>
      </c>
      <c r="T15" s="1187" t="s">
        <v>31</v>
      </c>
      <c r="U15" s="1187" t="s">
        <v>32</v>
      </c>
      <c r="V15" s="1187" t="s">
        <v>33</v>
      </c>
      <c r="W15" s="1187" t="s">
        <v>34</v>
      </c>
      <c r="X15" s="1187" t="s">
        <v>35</v>
      </c>
      <c r="Y15" s="1188" t="s">
        <v>36</v>
      </c>
      <c r="Z15" s="1060" t="s">
        <v>37</v>
      </c>
      <c r="AA15" s="1060" t="s">
        <v>115</v>
      </c>
      <c r="AB15" s="1060" t="s">
        <v>106</v>
      </c>
      <c r="AC15" s="153" t="s">
        <v>40</v>
      </c>
      <c r="AD15" s="68" t="s">
        <v>41</v>
      </c>
      <c r="AE15" s="68" t="s">
        <v>42</v>
      </c>
      <c r="AF15" s="68" t="s">
        <v>43</v>
      </c>
      <c r="AG15" s="68" t="s">
        <v>44</v>
      </c>
      <c r="AH15" s="68" t="s">
        <v>45</v>
      </c>
      <c r="AI15" s="68" t="s">
        <v>46</v>
      </c>
      <c r="AJ15" s="68" t="s">
        <v>47</v>
      </c>
      <c r="AK15" s="68" t="s">
        <v>48</v>
      </c>
      <c r="AL15" s="68" t="s">
        <v>49</v>
      </c>
      <c r="AM15" s="68" t="s">
        <v>50</v>
      </c>
      <c r="AN15" s="68" t="s">
        <v>51</v>
      </c>
      <c r="AO15" s="68" t="s">
        <v>52</v>
      </c>
      <c r="AP15" s="1563" t="s">
        <v>1788</v>
      </c>
      <c r="AQ15" s="1563" t="s">
        <v>1789</v>
      </c>
    </row>
    <row r="16" spans="1:43" s="142" customFormat="1" ht="50.25" customHeight="1">
      <c r="A16" s="2687">
        <v>1</v>
      </c>
      <c r="B16" s="2689" t="s">
        <v>1137</v>
      </c>
      <c r="C16" s="2692" t="s">
        <v>264</v>
      </c>
      <c r="D16" s="726" t="s">
        <v>265</v>
      </c>
      <c r="E16" s="354" t="s">
        <v>185</v>
      </c>
      <c r="F16" s="354">
        <v>1</v>
      </c>
      <c r="G16" s="354" t="s">
        <v>266</v>
      </c>
      <c r="H16" s="354" t="s">
        <v>267</v>
      </c>
      <c r="I16" s="711">
        <v>0.05</v>
      </c>
      <c r="J16" s="354" t="s">
        <v>268</v>
      </c>
      <c r="K16" s="712">
        <v>42736</v>
      </c>
      <c r="L16" s="712">
        <v>43100</v>
      </c>
      <c r="M16" s="713"/>
      <c r="N16" s="713"/>
      <c r="O16" s="713"/>
      <c r="P16" s="713"/>
      <c r="Q16" s="713"/>
      <c r="R16" s="713"/>
      <c r="S16" s="713"/>
      <c r="T16" s="713"/>
      <c r="U16" s="714"/>
      <c r="V16" s="714"/>
      <c r="W16" s="714">
        <v>1</v>
      </c>
      <c r="X16" s="714"/>
      <c r="Y16" s="852">
        <f>SUM(M16:X16)</f>
        <v>1</v>
      </c>
      <c r="Z16" s="715">
        <v>15000000</v>
      </c>
      <c r="AA16" s="715">
        <v>15000000</v>
      </c>
      <c r="AB16" s="1189"/>
      <c r="AC16" s="154"/>
      <c r="AD16" s="82"/>
      <c r="AE16" s="82"/>
      <c r="AF16" s="82"/>
      <c r="AG16" s="82"/>
      <c r="AH16" s="82"/>
      <c r="AI16" s="81"/>
      <c r="AJ16" s="81"/>
      <c r="AK16" s="155"/>
      <c r="AL16" s="82"/>
      <c r="AM16" s="82"/>
      <c r="AN16" s="82"/>
      <c r="AO16" s="82"/>
      <c r="AP16" s="2198" t="s">
        <v>95</v>
      </c>
      <c r="AQ16" s="2198">
        <v>0</v>
      </c>
    </row>
    <row r="17" spans="1:43" s="142" customFormat="1" ht="25.5">
      <c r="A17" s="2687"/>
      <c r="B17" s="2690"/>
      <c r="C17" s="2693"/>
      <c r="D17" s="727" t="s">
        <v>269</v>
      </c>
      <c r="E17" s="354" t="s">
        <v>185</v>
      </c>
      <c r="F17" s="716">
        <v>1</v>
      </c>
      <c r="G17" s="378" t="s">
        <v>270</v>
      </c>
      <c r="H17" s="354" t="s">
        <v>271</v>
      </c>
      <c r="I17" s="711">
        <v>0.05</v>
      </c>
      <c r="J17" s="354" t="s">
        <v>272</v>
      </c>
      <c r="K17" s="712">
        <v>42736</v>
      </c>
      <c r="L17" s="712">
        <v>43100</v>
      </c>
      <c r="M17" s="713"/>
      <c r="N17" s="713"/>
      <c r="O17" s="713"/>
      <c r="P17" s="713"/>
      <c r="Q17" s="713"/>
      <c r="R17" s="713"/>
      <c r="S17" s="713"/>
      <c r="T17" s="713"/>
      <c r="U17" s="714"/>
      <c r="V17" s="714"/>
      <c r="W17" s="714">
        <v>1</v>
      </c>
      <c r="X17" s="714"/>
      <c r="Y17" s="852">
        <f aca="true" t="shared" si="0" ref="Y17:Y27">SUM(M17:X17)</f>
        <v>1</v>
      </c>
      <c r="Z17" s="715">
        <v>30000000</v>
      </c>
      <c r="AA17" s="715">
        <v>30000000</v>
      </c>
      <c r="AB17" s="1189"/>
      <c r="AC17" s="154"/>
      <c r="AD17" s="82"/>
      <c r="AE17" s="82"/>
      <c r="AF17" s="82"/>
      <c r="AG17" s="82"/>
      <c r="AH17" s="82"/>
      <c r="AI17" s="81"/>
      <c r="AJ17" s="81"/>
      <c r="AK17" s="155"/>
      <c r="AL17" s="82"/>
      <c r="AM17" s="82"/>
      <c r="AN17" s="82"/>
      <c r="AO17" s="82"/>
      <c r="AP17" s="2198" t="s">
        <v>95</v>
      </c>
      <c r="AQ17" s="2198">
        <v>1</v>
      </c>
    </row>
    <row r="18" spans="1:43" s="142" customFormat="1" ht="38.25">
      <c r="A18" s="2687"/>
      <c r="B18" s="2690"/>
      <c r="C18" s="2693"/>
      <c r="D18" s="726" t="s">
        <v>273</v>
      </c>
      <c r="E18" s="354" t="s">
        <v>185</v>
      </c>
      <c r="F18" s="354">
        <v>1</v>
      </c>
      <c r="G18" s="354" t="s">
        <v>274</v>
      </c>
      <c r="H18" s="354" t="s">
        <v>275</v>
      </c>
      <c r="I18" s="711">
        <v>0.05</v>
      </c>
      <c r="J18" s="354" t="s">
        <v>276</v>
      </c>
      <c r="K18" s="712">
        <v>42736</v>
      </c>
      <c r="L18" s="712">
        <v>42946</v>
      </c>
      <c r="M18" s="713"/>
      <c r="N18" s="713"/>
      <c r="O18" s="713"/>
      <c r="P18" s="713"/>
      <c r="Q18" s="713"/>
      <c r="R18" s="713"/>
      <c r="S18" s="713">
        <v>1</v>
      </c>
      <c r="T18" s="713"/>
      <c r="U18" s="714"/>
      <c r="V18" s="714"/>
      <c r="W18" s="714"/>
      <c r="X18" s="714"/>
      <c r="Y18" s="852">
        <f t="shared" si="0"/>
        <v>1</v>
      </c>
      <c r="Z18" s="715">
        <v>5000000</v>
      </c>
      <c r="AA18" s="715">
        <v>5000000</v>
      </c>
      <c r="AB18" s="1189"/>
      <c r="AC18" s="154"/>
      <c r="AD18" s="82"/>
      <c r="AE18" s="82"/>
      <c r="AF18" s="82"/>
      <c r="AG18" s="82"/>
      <c r="AH18" s="82"/>
      <c r="AI18" s="81"/>
      <c r="AJ18" s="81"/>
      <c r="AK18" s="155"/>
      <c r="AL18" s="82"/>
      <c r="AM18" s="82"/>
      <c r="AN18" s="82"/>
      <c r="AO18" s="82"/>
      <c r="AP18" s="2198" t="s">
        <v>95</v>
      </c>
      <c r="AQ18" s="2198">
        <v>0</v>
      </c>
    </row>
    <row r="19" spans="1:43" s="142" customFormat="1" ht="63.75">
      <c r="A19" s="2687"/>
      <c r="B19" s="2690"/>
      <c r="C19" s="2693"/>
      <c r="D19" s="726" t="s">
        <v>277</v>
      </c>
      <c r="E19" s="354" t="s">
        <v>185</v>
      </c>
      <c r="F19" s="354">
        <v>3</v>
      </c>
      <c r="G19" s="354" t="s">
        <v>278</v>
      </c>
      <c r="H19" s="354" t="s">
        <v>279</v>
      </c>
      <c r="I19" s="711">
        <v>0.15</v>
      </c>
      <c r="J19" s="354" t="s">
        <v>280</v>
      </c>
      <c r="K19" s="712">
        <v>42736</v>
      </c>
      <c r="L19" s="712">
        <v>43100</v>
      </c>
      <c r="M19" s="713"/>
      <c r="N19" s="713"/>
      <c r="O19" s="713"/>
      <c r="P19" s="713"/>
      <c r="Q19" s="713"/>
      <c r="R19" s="713">
        <v>1</v>
      </c>
      <c r="S19" s="713"/>
      <c r="T19" s="713"/>
      <c r="U19" s="714">
        <v>1</v>
      </c>
      <c r="V19" s="714"/>
      <c r="W19" s="714"/>
      <c r="X19" s="714">
        <v>1</v>
      </c>
      <c r="Y19" s="852">
        <f t="shared" si="0"/>
        <v>3</v>
      </c>
      <c r="Z19" s="717"/>
      <c r="AA19" s="717"/>
      <c r="AB19" s="1190"/>
      <c r="AC19" s="154"/>
      <c r="AD19" s="82"/>
      <c r="AE19" s="82"/>
      <c r="AF19" s="82"/>
      <c r="AG19" s="82"/>
      <c r="AH19" s="82"/>
      <c r="AI19" s="81"/>
      <c r="AJ19" s="81"/>
      <c r="AK19" s="155"/>
      <c r="AL19" s="82"/>
      <c r="AM19" s="82"/>
      <c r="AN19" s="82"/>
      <c r="AO19" s="82"/>
      <c r="AP19" s="2198" t="s">
        <v>95</v>
      </c>
      <c r="AQ19" s="2198">
        <v>1</v>
      </c>
    </row>
    <row r="20" spans="1:43" s="142" customFormat="1" ht="51">
      <c r="A20" s="2687"/>
      <c r="B20" s="2690"/>
      <c r="C20" s="2693"/>
      <c r="D20" s="726" t="s">
        <v>281</v>
      </c>
      <c r="E20" s="354" t="s">
        <v>185</v>
      </c>
      <c r="F20" s="354">
        <v>4</v>
      </c>
      <c r="G20" s="354" t="s">
        <v>282</v>
      </c>
      <c r="H20" s="354" t="s">
        <v>275</v>
      </c>
      <c r="I20" s="711">
        <v>0.15</v>
      </c>
      <c r="J20" s="354" t="s">
        <v>283</v>
      </c>
      <c r="K20" s="712">
        <v>42736</v>
      </c>
      <c r="L20" s="712">
        <v>43100</v>
      </c>
      <c r="M20" s="713"/>
      <c r="N20" s="713"/>
      <c r="O20" s="713"/>
      <c r="P20" s="713">
        <v>1</v>
      </c>
      <c r="Q20" s="713"/>
      <c r="R20" s="713"/>
      <c r="S20" s="713">
        <v>1</v>
      </c>
      <c r="T20" s="713"/>
      <c r="U20" s="714"/>
      <c r="V20" s="714"/>
      <c r="W20" s="714">
        <v>1</v>
      </c>
      <c r="X20" s="714"/>
      <c r="Y20" s="852">
        <f t="shared" si="0"/>
        <v>3</v>
      </c>
      <c r="Z20" s="717"/>
      <c r="AA20" s="717"/>
      <c r="AB20" s="1190"/>
      <c r="AC20" s="154"/>
      <c r="AD20" s="82"/>
      <c r="AE20" s="82"/>
      <c r="AF20" s="82"/>
      <c r="AG20" s="82"/>
      <c r="AH20" s="82"/>
      <c r="AI20" s="81"/>
      <c r="AJ20" s="81"/>
      <c r="AK20" s="81"/>
      <c r="AL20" s="82"/>
      <c r="AM20" s="82"/>
      <c r="AN20" s="82"/>
      <c r="AO20" s="82"/>
      <c r="AP20" s="2198">
        <v>1</v>
      </c>
      <c r="AQ20" s="2198">
        <v>1</v>
      </c>
    </row>
    <row r="21" spans="1:43" s="142" customFormat="1" ht="51">
      <c r="A21" s="2687"/>
      <c r="B21" s="2690"/>
      <c r="C21" s="2693"/>
      <c r="D21" s="726" t="s">
        <v>284</v>
      </c>
      <c r="E21" s="354" t="s">
        <v>185</v>
      </c>
      <c r="F21" s="354">
        <v>70</v>
      </c>
      <c r="G21" s="354" t="s">
        <v>285</v>
      </c>
      <c r="H21" s="354" t="s">
        <v>286</v>
      </c>
      <c r="I21" s="711">
        <v>0.15</v>
      </c>
      <c r="J21" s="354" t="s">
        <v>287</v>
      </c>
      <c r="K21" s="712"/>
      <c r="L21" s="712"/>
      <c r="M21" s="713"/>
      <c r="N21" s="713"/>
      <c r="O21" s="713"/>
      <c r="P21" s="713"/>
      <c r="Q21" s="713">
        <v>10</v>
      </c>
      <c r="R21" s="713"/>
      <c r="S21" s="713">
        <v>20</v>
      </c>
      <c r="T21" s="713"/>
      <c r="U21" s="714">
        <v>20</v>
      </c>
      <c r="V21" s="714"/>
      <c r="W21" s="714">
        <v>20</v>
      </c>
      <c r="X21" s="714"/>
      <c r="Y21" s="852">
        <f t="shared" si="0"/>
        <v>70</v>
      </c>
      <c r="Z21" s="717"/>
      <c r="AA21" s="717"/>
      <c r="AB21" s="1190"/>
      <c r="AC21" s="154"/>
      <c r="AD21" s="82"/>
      <c r="AE21" s="82"/>
      <c r="AF21" s="82"/>
      <c r="AG21" s="82"/>
      <c r="AH21" s="82"/>
      <c r="AI21" s="81"/>
      <c r="AJ21" s="81"/>
      <c r="AK21" s="81"/>
      <c r="AL21" s="82"/>
      <c r="AM21" s="82"/>
      <c r="AN21" s="82"/>
      <c r="AO21" s="82"/>
      <c r="AP21" s="2198" t="s">
        <v>95</v>
      </c>
      <c r="AQ21" s="2198">
        <v>0.5285714285714286</v>
      </c>
    </row>
    <row r="22" spans="1:43" s="142" customFormat="1" ht="38.25">
      <c r="A22" s="2687"/>
      <c r="B22" s="2690"/>
      <c r="C22" s="2693"/>
      <c r="D22" s="726" t="s">
        <v>288</v>
      </c>
      <c r="E22" s="354" t="s">
        <v>185</v>
      </c>
      <c r="F22" s="354">
        <v>3</v>
      </c>
      <c r="G22" s="354" t="s">
        <v>289</v>
      </c>
      <c r="H22" s="354" t="s">
        <v>290</v>
      </c>
      <c r="I22" s="711">
        <v>0.05</v>
      </c>
      <c r="J22" s="354" t="s">
        <v>291</v>
      </c>
      <c r="K22" s="712">
        <v>42736</v>
      </c>
      <c r="L22" s="712">
        <v>43100</v>
      </c>
      <c r="M22" s="713"/>
      <c r="N22" s="713"/>
      <c r="O22" s="713"/>
      <c r="P22" s="713">
        <v>1</v>
      </c>
      <c r="Q22" s="713"/>
      <c r="R22" s="713"/>
      <c r="S22" s="713"/>
      <c r="T22" s="713">
        <v>1</v>
      </c>
      <c r="U22" s="714"/>
      <c r="V22" s="714"/>
      <c r="W22" s="714"/>
      <c r="X22" s="714">
        <v>1</v>
      </c>
      <c r="Y22" s="852">
        <f t="shared" si="0"/>
        <v>3</v>
      </c>
      <c r="Z22" s="717"/>
      <c r="AA22" s="717"/>
      <c r="AB22" s="1190"/>
      <c r="AC22" s="154"/>
      <c r="AD22" s="82"/>
      <c r="AE22" s="82"/>
      <c r="AF22" s="82"/>
      <c r="AG22" s="82"/>
      <c r="AH22" s="82"/>
      <c r="AI22" s="81"/>
      <c r="AJ22" s="81"/>
      <c r="AK22" s="81"/>
      <c r="AL22" s="82"/>
      <c r="AM22" s="82"/>
      <c r="AN22" s="82"/>
      <c r="AO22" s="82"/>
      <c r="AP22" s="2198">
        <v>1</v>
      </c>
      <c r="AQ22" s="2198">
        <v>0.6666666666666666</v>
      </c>
    </row>
    <row r="23" spans="1:43" s="142" customFormat="1" ht="51">
      <c r="A23" s="2687"/>
      <c r="B23" s="2690"/>
      <c r="C23" s="2693"/>
      <c r="D23" s="726" t="s">
        <v>292</v>
      </c>
      <c r="E23" s="354" t="s">
        <v>185</v>
      </c>
      <c r="F23" s="354">
        <v>1</v>
      </c>
      <c r="G23" s="354" t="s">
        <v>293</v>
      </c>
      <c r="H23" s="354" t="s">
        <v>290</v>
      </c>
      <c r="I23" s="711">
        <v>0.05</v>
      </c>
      <c r="J23" s="354" t="s">
        <v>294</v>
      </c>
      <c r="K23" s="712">
        <v>42736</v>
      </c>
      <c r="L23" s="712">
        <v>43100</v>
      </c>
      <c r="M23" s="713"/>
      <c r="N23" s="713"/>
      <c r="O23" s="713"/>
      <c r="P23" s="713"/>
      <c r="Q23" s="713"/>
      <c r="R23" s="713"/>
      <c r="S23" s="713"/>
      <c r="T23" s="713"/>
      <c r="U23" s="714"/>
      <c r="V23" s="714"/>
      <c r="W23" s="714">
        <v>1</v>
      </c>
      <c r="X23" s="714"/>
      <c r="Y23" s="852">
        <f t="shared" si="0"/>
        <v>1</v>
      </c>
      <c r="Z23" s="717"/>
      <c r="AA23" s="717"/>
      <c r="AB23" s="1190"/>
      <c r="AC23" s="156"/>
      <c r="AD23" s="79"/>
      <c r="AE23" s="78"/>
      <c r="AF23" s="83"/>
      <c r="AG23" s="83"/>
      <c r="AH23" s="80"/>
      <c r="AI23" s="81"/>
      <c r="AJ23" s="81"/>
      <c r="AK23" s="81"/>
      <c r="AL23" s="82"/>
      <c r="AM23" s="82"/>
      <c r="AN23" s="82"/>
      <c r="AO23" s="78"/>
      <c r="AP23" s="2198" t="s">
        <v>95</v>
      </c>
      <c r="AQ23" s="2198">
        <v>0</v>
      </c>
    </row>
    <row r="24" spans="1:43" s="142" customFormat="1" ht="72" customHeight="1">
      <c r="A24" s="2687"/>
      <c r="B24" s="2690"/>
      <c r="C24" s="2693"/>
      <c r="D24" s="726" t="s">
        <v>1691</v>
      </c>
      <c r="E24" s="354" t="s">
        <v>185</v>
      </c>
      <c r="F24" s="354">
        <v>2</v>
      </c>
      <c r="G24" s="354" t="s">
        <v>1692</v>
      </c>
      <c r="H24" s="354" t="s">
        <v>279</v>
      </c>
      <c r="I24" s="711">
        <v>0.05</v>
      </c>
      <c r="J24" s="354" t="s">
        <v>1693</v>
      </c>
      <c r="K24" s="712">
        <v>42736</v>
      </c>
      <c r="L24" s="712">
        <v>43100</v>
      </c>
      <c r="M24" s="713"/>
      <c r="N24" s="713"/>
      <c r="O24" s="713"/>
      <c r="P24" s="713"/>
      <c r="Q24" s="713"/>
      <c r="R24" s="713"/>
      <c r="S24" s="713">
        <v>1</v>
      </c>
      <c r="T24" s="713"/>
      <c r="U24" s="714"/>
      <c r="V24" s="714"/>
      <c r="W24" s="714"/>
      <c r="X24" s="714"/>
      <c r="Y24" s="852">
        <f>SUM(M24:X24)</f>
        <v>1</v>
      </c>
      <c r="Z24" s="717"/>
      <c r="AA24" s="717"/>
      <c r="AB24" s="1190"/>
      <c r="AC24" s="540"/>
      <c r="AD24" s="340"/>
      <c r="AE24" s="341"/>
      <c r="AF24" s="339"/>
      <c r="AG24" s="339"/>
      <c r="AH24" s="342"/>
      <c r="AI24" s="487"/>
      <c r="AJ24" s="487"/>
      <c r="AK24" s="487"/>
      <c r="AL24" s="343"/>
      <c r="AM24" s="343"/>
      <c r="AN24" s="343"/>
      <c r="AO24" s="341"/>
      <c r="AP24" s="2198" t="s">
        <v>95</v>
      </c>
      <c r="AQ24" s="2198">
        <v>0</v>
      </c>
    </row>
    <row r="25" spans="1:43" s="142" customFormat="1" ht="102">
      <c r="A25" s="2687"/>
      <c r="B25" s="2690"/>
      <c r="C25" s="2693"/>
      <c r="D25" s="726" t="s">
        <v>295</v>
      </c>
      <c r="E25" s="354" t="s">
        <v>185</v>
      </c>
      <c r="F25" s="354">
        <v>4</v>
      </c>
      <c r="G25" s="354" t="s">
        <v>296</v>
      </c>
      <c r="H25" s="354" t="s">
        <v>279</v>
      </c>
      <c r="I25" s="711">
        <v>0.05</v>
      </c>
      <c r="J25" s="354" t="s">
        <v>297</v>
      </c>
      <c r="K25" s="712">
        <v>42736</v>
      </c>
      <c r="L25" s="712">
        <v>43100</v>
      </c>
      <c r="M25" s="713"/>
      <c r="N25" s="713"/>
      <c r="O25" s="713"/>
      <c r="P25" s="713"/>
      <c r="Q25" s="713"/>
      <c r="R25" s="713">
        <v>2</v>
      </c>
      <c r="S25" s="713"/>
      <c r="T25" s="713"/>
      <c r="U25" s="714"/>
      <c r="V25" s="714"/>
      <c r="W25" s="714">
        <v>2</v>
      </c>
      <c r="X25" s="714"/>
      <c r="Y25" s="852">
        <f t="shared" si="0"/>
        <v>4</v>
      </c>
      <c r="Z25" s="715">
        <v>40000000</v>
      </c>
      <c r="AA25" s="715">
        <v>40000000</v>
      </c>
      <c r="AB25" s="1189"/>
      <c r="AC25" s="156"/>
      <c r="AD25" s="79"/>
      <c r="AE25" s="78"/>
      <c r="AF25" s="78"/>
      <c r="AG25" s="78"/>
      <c r="AH25" s="80"/>
      <c r="AI25" s="80"/>
      <c r="AJ25" s="81"/>
      <c r="AK25" s="81"/>
      <c r="AL25" s="82"/>
      <c r="AM25" s="82"/>
      <c r="AN25" s="82"/>
      <c r="AO25" s="78"/>
      <c r="AP25" s="2198" t="s">
        <v>95</v>
      </c>
      <c r="AQ25" s="2198">
        <v>1</v>
      </c>
    </row>
    <row r="26" spans="1:43" s="142" customFormat="1" ht="64.5" thickBot="1">
      <c r="A26" s="2687"/>
      <c r="B26" s="2690"/>
      <c r="C26" s="2694"/>
      <c r="D26" s="726" t="s">
        <v>298</v>
      </c>
      <c r="E26" s="354" t="s">
        <v>185</v>
      </c>
      <c r="F26" s="354">
        <v>5</v>
      </c>
      <c r="G26" s="354" t="s">
        <v>299</v>
      </c>
      <c r="H26" s="354" t="s">
        <v>300</v>
      </c>
      <c r="I26" s="711">
        <v>0.05</v>
      </c>
      <c r="J26" s="354" t="s">
        <v>301</v>
      </c>
      <c r="K26" s="712">
        <v>42736</v>
      </c>
      <c r="L26" s="712">
        <v>43100</v>
      </c>
      <c r="M26" s="713"/>
      <c r="N26" s="713"/>
      <c r="O26" s="713"/>
      <c r="P26" s="713">
        <v>2</v>
      </c>
      <c r="Q26" s="713"/>
      <c r="R26" s="713"/>
      <c r="S26" s="713"/>
      <c r="T26" s="713"/>
      <c r="U26" s="714">
        <v>2</v>
      </c>
      <c r="V26" s="714"/>
      <c r="W26" s="714"/>
      <c r="X26" s="714">
        <v>1</v>
      </c>
      <c r="Y26" s="852">
        <f t="shared" si="0"/>
        <v>5</v>
      </c>
      <c r="Z26" s="717"/>
      <c r="AA26" s="717"/>
      <c r="AB26" s="1189"/>
      <c r="AC26" s="156"/>
      <c r="AD26" s="79"/>
      <c r="AE26" s="78"/>
      <c r="AF26" s="78"/>
      <c r="AG26" s="78"/>
      <c r="AH26" s="80"/>
      <c r="AI26" s="80"/>
      <c r="AJ26" s="81"/>
      <c r="AK26" s="81"/>
      <c r="AL26" s="82"/>
      <c r="AM26" s="82"/>
      <c r="AN26" s="82"/>
      <c r="AO26" s="78"/>
      <c r="AP26" s="2198">
        <v>1</v>
      </c>
      <c r="AQ26" s="2198">
        <v>0.8</v>
      </c>
    </row>
    <row r="27" spans="1:43" s="142" customFormat="1" ht="51">
      <c r="A27" s="2687"/>
      <c r="B27" s="2690"/>
      <c r="C27" s="2692" t="s">
        <v>302</v>
      </c>
      <c r="D27" s="726" t="s">
        <v>303</v>
      </c>
      <c r="E27" s="354" t="s">
        <v>185</v>
      </c>
      <c r="F27" s="354">
        <v>10</v>
      </c>
      <c r="G27" s="354" t="s">
        <v>304</v>
      </c>
      <c r="H27" s="354" t="s">
        <v>300</v>
      </c>
      <c r="I27" s="711">
        <v>0.05</v>
      </c>
      <c r="J27" s="354" t="s">
        <v>305</v>
      </c>
      <c r="K27" s="712">
        <v>42736</v>
      </c>
      <c r="L27" s="712">
        <v>43100</v>
      </c>
      <c r="M27" s="713"/>
      <c r="N27" s="713"/>
      <c r="O27" s="713"/>
      <c r="P27" s="713"/>
      <c r="Q27" s="713"/>
      <c r="R27" s="713"/>
      <c r="S27" s="713"/>
      <c r="T27" s="713">
        <v>3</v>
      </c>
      <c r="U27" s="714"/>
      <c r="V27" s="714">
        <v>3</v>
      </c>
      <c r="W27" s="714"/>
      <c r="X27" s="714">
        <v>4</v>
      </c>
      <c r="Y27" s="852">
        <f t="shared" si="0"/>
        <v>10</v>
      </c>
      <c r="Z27" s="717"/>
      <c r="AA27" s="717"/>
      <c r="AB27" s="1190"/>
      <c r="AC27" s="157"/>
      <c r="AD27" s="79"/>
      <c r="AE27" s="83"/>
      <c r="AF27" s="83"/>
      <c r="AG27" s="78"/>
      <c r="AH27" s="80"/>
      <c r="AI27" s="81"/>
      <c r="AJ27" s="81"/>
      <c r="AK27" s="81"/>
      <c r="AL27" s="82"/>
      <c r="AM27" s="82"/>
      <c r="AN27" s="82"/>
      <c r="AO27" s="83"/>
      <c r="AP27" s="2198" t="s">
        <v>95</v>
      </c>
      <c r="AQ27" s="2198">
        <v>0.4</v>
      </c>
    </row>
    <row r="28" spans="1:43" s="142" customFormat="1" ht="39" thickBot="1">
      <c r="A28" s="2688"/>
      <c r="B28" s="2691"/>
      <c r="C28" s="2694"/>
      <c r="D28" s="726" t="s">
        <v>306</v>
      </c>
      <c r="E28" s="354" t="s">
        <v>185</v>
      </c>
      <c r="F28" s="354">
        <v>1</v>
      </c>
      <c r="G28" s="354" t="s">
        <v>307</v>
      </c>
      <c r="H28" s="354" t="s">
        <v>267</v>
      </c>
      <c r="I28" s="711">
        <v>0.1</v>
      </c>
      <c r="J28" s="354" t="s">
        <v>308</v>
      </c>
      <c r="K28" s="712">
        <v>42736</v>
      </c>
      <c r="L28" s="712">
        <v>43100</v>
      </c>
      <c r="M28" s="713"/>
      <c r="N28" s="713"/>
      <c r="O28" s="713"/>
      <c r="P28" s="713"/>
      <c r="Q28" s="713"/>
      <c r="R28" s="713"/>
      <c r="S28" s="713"/>
      <c r="T28" s="713">
        <v>1</v>
      </c>
      <c r="U28" s="714"/>
      <c r="V28" s="714"/>
      <c r="W28" s="714"/>
      <c r="X28" s="714"/>
      <c r="Y28" s="852">
        <f>SUM(M28:X28)</f>
        <v>1</v>
      </c>
      <c r="Z28" s="717"/>
      <c r="AA28" s="717"/>
      <c r="AB28" s="1190"/>
      <c r="AC28" s="157"/>
      <c r="AD28" s="79"/>
      <c r="AE28" s="83"/>
      <c r="AF28" s="83"/>
      <c r="AG28" s="78"/>
      <c r="AH28" s="80"/>
      <c r="AI28" s="81"/>
      <c r="AJ28" s="81"/>
      <c r="AK28" s="81"/>
      <c r="AL28" s="82"/>
      <c r="AM28" s="82"/>
      <c r="AN28" s="82"/>
      <c r="AO28" s="83"/>
      <c r="AP28" s="2198" t="s">
        <v>95</v>
      </c>
      <c r="AQ28" s="2198">
        <v>0</v>
      </c>
    </row>
    <row r="29" spans="1:43" s="135" customFormat="1" ht="28.5" customHeight="1" thickBot="1">
      <c r="A29" s="2695" t="s">
        <v>92</v>
      </c>
      <c r="B29" s="2696"/>
      <c r="C29" s="2697"/>
      <c r="D29" s="1191"/>
      <c r="E29" s="1191"/>
      <c r="F29" s="1191"/>
      <c r="G29" s="1191"/>
      <c r="H29" s="1191"/>
      <c r="I29" s="1192">
        <f>SUM(I16:I28)</f>
        <v>1.0000000000000004</v>
      </c>
      <c r="J29" s="1191"/>
      <c r="K29" s="1191"/>
      <c r="L29" s="1191"/>
      <c r="M29" s="1191"/>
      <c r="N29" s="1191"/>
      <c r="O29" s="1191"/>
      <c r="P29" s="1191"/>
      <c r="Q29" s="1191"/>
      <c r="R29" s="1191"/>
      <c r="S29" s="1191"/>
      <c r="T29" s="1191"/>
      <c r="U29" s="1191"/>
      <c r="V29" s="1191"/>
      <c r="W29" s="1191"/>
      <c r="X29" s="1191"/>
      <c r="Y29" s="1193">
        <f>SUM(Y16:Y28)</f>
        <v>104</v>
      </c>
      <c r="Z29" s="3">
        <f>SUM(Z16:Z28)</f>
        <v>90000000</v>
      </c>
      <c r="AA29" s="3">
        <f>SUM(AA16:AA28)</f>
        <v>90000000</v>
      </c>
      <c r="AB29" s="7"/>
      <c r="AC29" s="157"/>
      <c r="AD29" s="79"/>
      <c r="AE29" s="84"/>
      <c r="AF29" s="81"/>
      <c r="AG29" s="78"/>
      <c r="AH29" s="81"/>
      <c r="AI29" s="81"/>
      <c r="AJ29" s="81"/>
      <c r="AK29" s="81"/>
      <c r="AL29" s="82"/>
      <c r="AM29" s="82"/>
      <c r="AN29" s="82"/>
      <c r="AO29" s="83"/>
      <c r="AP29" s="2203">
        <f>AVERAGE(AP16:AP28)</f>
        <v>1</v>
      </c>
      <c r="AQ29" s="2194"/>
    </row>
    <row r="30" spans="1:43" s="135" customFormat="1" ht="32.25" customHeight="1" thickBot="1">
      <c r="A30" s="2680" t="s">
        <v>102</v>
      </c>
      <c r="B30" s="2681"/>
      <c r="C30" s="2681"/>
      <c r="D30" s="1194"/>
      <c r="E30" s="1195"/>
      <c r="F30" s="1195"/>
      <c r="G30" s="1195"/>
      <c r="H30" s="1196"/>
      <c r="I30" s="1197">
        <v>1</v>
      </c>
      <c r="J30" s="1196"/>
      <c r="K30" s="1196"/>
      <c r="L30" s="1196"/>
      <c r="M30" s="1196"/>
      <c r="N30" s="1196"/>
      <c r="O30" s="1196"/>
      <c r="P30" s="1196"/>
      <c r="Q30" s="1196"/>
      <c r="R30" s="1196"/>
      <c r="S30" s="1196"/>
      <c r="T30" s="1196"/>
      <c r="U30" s="1196"/>
      <c r="V30" s="1196"/>
      <c r="W30" s="1196"/>
      <c r="X30" s="1196"/>
      <c r="Y30" s="1198">
        <f>SUM(Y29)</f>
        <v>104</v>
      </c>
      <c r="Z30" s="5"/>
      <c r="AA30" s="5"/>
      <c r="AB30" s="8"/>
      <c r="AC30" s="157"/>
      <c r="AD30" s="79"/>
      <c r="AE30" s="83"/>
      <c r="AF30" s="83"/>
      <c r="AG30" s="78"/>
      <c r="AH30" s="80"/>
      <c r="AI30" s="82"/>
      <c r="AJ30" s="81"/>
      <c r="AK30" s="82"/>
      <c r="AL30" s="82"/>
      <c r="AM30" s="82"/>
      <c r="AN30" s="82"/>
      <c r="AO30" s="83"/>
      <c r="AP30" s="2204">
        <f>AVERAGE(AP29)</f>
        <v>1</v>
      </c>
      <c r="AQ30" s="2195"/>
    </row>
    <row r="31" spans="1:42" s="136" customFormat="1" ht="13.5" thickBot="1">
      <c r="A31" s="143"/>
      <c r="B31" s="144"/>
      <c r="C31" s="145"/>
      <c r="D31" s="145"/>
      <c r="E31" s="145"/>
      <c r="F31" s="146"/>
      <c r="G31" s="145"/>
      <c r="H31" s="145"/>
      <c r="I31" s="147"/>
      <c r="J31" s="145"/>
      <c r="K31" s="148"/>
      <c r="L31" s="148"/>
      <c r="M31" s="145"/>
      <c r="N31" s="145"/>
      <c r="O31" s="145"/>
      <c r="P31" s="145"/>
      <c r="Q31" s="145"/>
      <c r="R31" s="145"/>
      <c r="S31" s="145"/>
      <c r="T31" s="145"/>
      <c r="U31" s="145"/>
      <c r="V31" s="145"/>
      <c r="W31" s="145"/>
      <c r="X31" s="145"/>
      <c r="Y31" s="853"/>
      <c r="Z31" s="149"/>
      <c r="AA31" s="149"/>
      <c r="AB31" s="150"/>
      <c r="AC31" s="157"/>
      <c r="AD31" s="79"/>
      <c r="AE31" s="83"/>
      <c r="AF31" s="83"/>
      <c r="AG31" s="78"/>
      <c r="AH31" s="80"/>
      <c r="AI31" s="82"/>
      <c r="AJ31" s="87"/>
      <c r="AK31" s="82"/>
      <c r="AL31" s="82"/>
      <c r="AM31" s="82"/>
      <c r="AN31" s="82"/>
      <c r="AO31" s="123"/>
      <c r="AP31" s="2199"/>
    </row>
    <row r="32" spans="1:42" s="135" customFormat="1" ht="13.5" thickBot="1">
      <c r="A32" s="2698" t="s">
        <v>10</v>
      </c>
      <c r="B32" s="2699"/>
      <c r="C32" s="2699"/>
      <c r="D32" s="1199"/>
      <c r="E32" s="2722" t="s">
        <v>309</v>
      </c>
      <c r="F32" s="2723"/>
      <c r="G32" s="2723"/>
      <c r="H32" s="2723"/>
      <c r="I32" s="2723"/>
      <c r="J32" s="2723"/>
      <c r="K32" s="2723"/>
      <c r="L32" s="2723"/>
      <c r="M32" s="2723"/>
      <c r="N32" s="2723"/>
      <c r="O32" s="2723"/>
      <c r="P32" s="2723"/>
      <c r="Q32" s="2723"/>
      <c r="R32" s="2723"/>
      <c r="S32" s="2723"/>
      <c r="T32" s="2723"/>
      <c r="U32" s="2723"/>
      <c r="V32" s="2723"/>
      <c r="W32" s="2723"/>
      <c r="X32" s="2723"/>
      <c r="Y32" s="2723"/>
      <c r="Z32" s="151"/>
      <c r="AA32" s="151"/>
      <c r="AB32" s="152"/>
      <c r="AC32" s="157"/>
      <c r="AD32" s="79"/>
      <c r="AE32" s="83"/>
      <c r="AF32" s="83"/>
      <c r="AG32" s="78"/>
      <c r="AH32" s="80"/>
      <c r="AI32" s="82"/>
      <c r="AJ32" s="87"/>
      <c r="AK32" s="82"/>
      <c r="AL32" s="82"/>
      <c r="AM32" s="82"/>
      <c r="AN32" s="82"/>
      <c r="AO32" s="123"/>
      <c r="AP32" s="2200"/>
    </row>
    <row r="33" spans="1:42" s="136" customFormat="1" ht="39" thickBot="1">
      <c r="A33" s="1181" t="s">
        <v>12</v>
      </c>
      <c r="B33" s="1182" t="s">
        <v>13</v>
      </c>
      <c r="C33" s="1183" t="s">
        <v>14</v>
      </c>
      <c r="D33" s="1182"/>
      <c r="E33" s="1200" t="s">
        <v>16</v>
      </c>
      <c r="F33" s="1201" t="s">
        <v>17</v>
      </c>
      <c r="G33" s="1186" t="s">
        <v>18</v>
      </c>
      <c r="H33" s="1186" t="s">
        <v>19</v>
      </c>
      <c r="I33" s="1202" t="s">
        <v>20</v>
      </c>
      <c r="J33" s="1186" t="s">
        <v>105</v>
      </c>
      <c r="K33" s="1186" t="s">
        <v>22</v>
      </c>
      <c r="L33" s="1186" t="s">
        <v>23</v>
      </c>
      <c r="M33" s="1187" t="s">
        <v>24</v>
      </c>
      <c r="N33" s="1187" t="s">
        <v>25</v>
      </c>
      <c r="O33" s="1187" t="s">
        <v>26</v>
      </c>
      <c r="P33" s="1187" t="s">
        <v>27</v>
      </c>
      <c r="Q33" s="1187" t="s">
        <v>28</v>
      </c>
      <c r="R33" s="1187" t="s">
        <v>29</v>
      </c>
      <c r="S33" s="1187" t="s">
        <v>30</v>
      </c>
      <c r="T33" s="1187" t="s">
        <v>31</v>
      </c>
      <c r="U33" s="1187" t="s">
        <v>32</v>
      </c>
      <c r="V33" s="1187" t="s">
        <v>33</v>
      </c>
      <c r="W33" s="1187" t="s">
        <v>34</v>
      </c>
      <c r="X33" s="1187" t="s">
        <v>35</v>
      </c>
      <c r="Y33" s="1188" t="s">
        <v>36</v>
      </c>
      <c r="Z33" s="6"/>
      <c r="AA33" s="6"/>
      <c r="AB33" s="9"/>
      <c r="AC33" s="157"/>
      <c r="AD33" s="79"/>
      <c r="AE33" s="83"/>
      <c r="AF33" s="83"/>
      <c r="AG33" s="78"/>
      <c r="AH33" s="80"/>
      <c r="AI33" s="82"/>
      <c r="AJ33" s="87"/>
      <c r="AK33" s="82"/>
      <c r="AL33" s="82"/>
      <c r="AM33" s="82"/>
      <c r="AN33" s="82"/>
      <c r="AO33" s="123"/>
      <c r="AP33" s="2199"/>
    </row>
    <row r="34" spans="1:43" s="142" customFormat="1" ht="51">
      <c r="A34" s="2724">
        <v>2</v>
      </c>
      <c r="B34" s="2724" t="s">
        <v>161</v>
      </c>
      <c r="C34" s="2692" t="s">
        <v>245</v>
      </c>
      <c r="D34" s="728" t="s">
        <v>410</v>
      </c>
      <c r="E34" s="718" t="s">
        <v>796</v>
      </c>
      <c r="F34" s="719">
        <v>1</v>
      </c>
      <c r="G34" s="354" t="s">
        <v>1138</v>
      </c>
      <c r="H34" s="354" t="s">
        <v>275</v>
      </c>
      <c r="I34" s="624">
        <v>0.16666666666666666</v>
      </c>
      <c r="J34" s="718" t="s">
        <v>310</v>
      </c>
      <c r="K34" s="720">
        <v>42736</v>
      </c>
      <c r="L34" s="720">
        <v>43100</v>
      </c>
      <c r="M34" s="721">
        <v>1</v>
      </c>
      <c r="N34" s="721">
        <v>1</v>
      </c>
      <c r="O34" s="721">
        <v>1</v>
      </c>
      <c r="P34" s="721">
        <v>1</v>
      </c>
      <c r="Q34" s="721">
        <v>1</v>
      </c>
      <c r="R34" s="721">
        <v>1</v>
      </c>
      <c r="S34" s="721">
        <v>1</v>
      </c>
      <c r="T34" s="721">
        <v>1</v>
      </c>
      <c r="U34" s="721">
        <v>1</v>
      </c>
      <c r="V34" s="721">
        <v>1</v>
      </c>
      <c r="W34" s="721">
        <v>1</v>
      </c>
      <c r="X34" s="721">
        <v>1</v>
      </c>
      <c r="Y34" s="854">
        <v>1</v>
      </c>
      <c r="Z34" s="723">
        <v>0</v>
      </c>
      <c r="AA34" s="724"/>
      <c r="AB34" s="1203"/>
      <c r="AC34" s="157"/>
      <c r="AD34" s="79"/>
      <c r="AE34" s="83"/>
      <c r="AF34" s="83"/>
      <c r="AG34" s="78"/>
      <c r="AH34" s="80"/>
      <c r="AI34" s="82"/>
      <c r="AJ34" s="87"/>
      <c r="AK34" s="82"/>
      <c r="AL34" s="82"/>
      <c r="AM34" s="82"/>
      <c r="AN34" s="82"/>
      <c r="AO34" s="123"/>
      <c r="AP34" s="2201">
        <v>1</v>
      </c>
      <c r="AQ34" s="2201">
        <v>0.3333333333333333</v>
      </c>
    </row>
    <row r="35" spans="1:43" s="142" customFormat="1" ht="26.25" thickBot="1">
      <c r="A35" s="2725"/>
      <c r="B35" s="2725"/>
      <c r="C35" s="2694"/>
      <c r="D35" s="728" t="s">
        <v>167</v>
      </c>
      <c r="E35" s="718" t="s">
        <v>799</v>
      </c>
      <c r="F35" s="719">
        <v>1</v>
      </c>
      <c r="G35" s="354" t="s">
        <v>1139</v>
      </c>
      <c r="H35" s="354" t="s">
        <v>275</v>
      </c>
      <c r="I35" s="624">
        <v>0.16666666666666666</v>
      </c>
      <c r="J35" s="718" t="s">
        <v>311</v>
      </c>
      <c r="K35" s="720">
        <v>42736</v>
      </c>
      <c r="L35" s="720">
        <v>43100</v>
      </c>
      <c r="M35" s="721">
        <v>1</v>
      </c>
      <c r="N35" s="721">
        <v>1</v>
      </c>
      <c r="O35" s="721">
        <v>1</v>
      </c>
      <c r="P35" s="721">
        <v>1</v>
      </c>
      <c r="Q35" s="721">
        <v>1</v>
      </c>
      <c r="R35" s="721">
        <v>1</v>
      </c>
      <c r="S35" s="721">
        <v>1</v>
      </c>
      <c r="T35" s="721">
        <v>1</v>
      </c>
      <c r="U35" s="721">
        <v>1</v>
      </c>
      <c r="V35" s="721">
        <v>1</v>
      </c>
      <c r="W35" s="721">
        <v>1</v>
      </c>
      <c r="X35" s="721">
        <v>1</v>
      </c>
      <c r="Y35" s="854">
        <v>1</v>
      </c>
      <c r="Z35" s="715">
        <v>0</v>
      </c>
      <c r="AA35" s="717"/>
      <c r="AB35" s="1190"/>
      <c r="AC35" s="157"/>
      <c r="AD35" s="79"/>
      <c r="AE35" s="83"/>
      <c r="AF35" s="83"/>
      <c r="AG35" s="78"/>
      <c r="AH35" s="80"/>
      <c r="AI35" s="82"/>
      <c r="AJ35" s="87"/>
      <c r="AK35" s="82"/>
      <c r="AL35" s="82"/>
      <c r="AM35" s="82"/>
      <c r="AN35" s="82"/>
      <c r="AO35" s="123"/>
      <c r="AP35" s="2201">
        <v>1</v>
      </c>
      <c r="AQ35" s="2201">
        <v>0.3333333333333333</v>
      </c>
    </row>
    <row r="36" spans="1:43" s="142" customFormat="1" ht="38.25">
      <c r="A36" s="2725"/>
      <c r="B36" s="2725"/>
      <c r="C36" s="2692" t="s">
        <v>107</v>
      </c>
      <c r="D36" s="727" t="s">
        <v>171</v>
      </c>
      <c r="E36" s="718" t="s">
        <v>58</v>
      </c>
      <c r="F36" s="725">
        <v>6</v>
      </c>
      <c r="G36" s="354" t="s">
        <v>255</v>
      </c>
      <c r="H36" s="354" t="s">
        <v>275</v>
      </c>
      <c r="I36" s="624">
        <v>0.16666666666666666</v>
      </c>
      <c r="J36" s="354" t="s">
        <v>109</v>
      </c>
      <c r="K36" s="720">
        <v>42736</v>
      </c>
      <c r="L36" s="720">
        <v>43100</v>
      </c>
      <c r="M36" s="2718">
        <v>1</v>
      </c>
      <c r="N36" s="2718"/>
      <c r="O36" s="2718">
        <v>1</v>
      </c>
      <c r="P36" s="2718"/>
      <c r="Q36" s="2718">
        <v>1</v>
      </c>
      <c r="R36" s="2718"/>
      <c r="S36" s="2718">
        <v>1</v>
      </c>
      <c r="T36" s="2718"/>
      <c r="U36" s="2718">
        <v>1</v>
      </c>
      <c r="V36" s="2718"/>
      <c r="W36" s="2718">
        <v>1</v>
      </c>
      <c r="X36" s="2718"/>
      <c r="Y36" s="855">
        <f>SUM(M36:X36)</f>
        <v>6</v>
      </c>
      <c r="Z36" s="715">
        <v>0</v>
      </c>
      <c r="AA36" s="717"/>
      <c r="AB36" s="1190"/>
      <c r="AC36" s="157"/>
      <c r="AD36" s="79"/>
      <c r="AE36" s="83"/>
      <c r="AF36" s="83"/>
      <c r="AG36" s="78"/>
      <c r="AH36" s="80"/>
      <c r="AI36" s="82"/>
      <c r="AJ36" s="87"/>
      <c r="AK36" s="82"/>
      <c r="AL36" s="82"/>
      <c r="AM36" s="82"/>
      <c r="AN36" s="82"/>
      <c r="AO36" s="123"/>
      <c r="AP36" s="2201">
        <v>1</v>
      </c>
      <c r="AQ36" s="2201">
        <v>1</v>
      </c>
    </row>
    <row r="37" spans="1:43" s="142" customFormat="1" ht="38.25">
      <c r="A37" s="2725"/>
      <c r="B37" s="2725"/>
      <c r="C37" s="2693"/>
      <c r="D37" s="727" t="s">
        <v>110</v>
      </c>
      <c r="E37" s="718" t="s">
        <v>58</v>
      </c>
      <c r="F37" s="725">
        <v>6</v>
      </c>
      <c r="G37" s="354" t="s">
        <v>255</v>
      </c>
      <c r="H37" s="354" t="s">
        <v>275</v>
      </c>
      <c r="I37" s="624">
        <v>0.16666666666666666</v>
      </c>
      <c r="J37" s="354" t="s">
        <v>109</v>
      </c>
      <c r="K37" s="720">
        <v>42736</v>
      </c>
      <c r="L37" s="720">
        <v>43100</v>
      </c>
      <c r="M37" s="2718">
        <v>1</v>
      </c>
      <c r="N37" s="2718"/>
      <c r="O37" s="2718">
        <v>1</v>
      </c>
      <c r="P37" s="2718"/>
      <c r="Q37" s="2718">
        <v>1</v>
      </c>
      <c r="R37" s="2718"/>
      <c r="S37" s="2718">
        <v>1</v>
      </c>
      <c r="T37" s="2718"/>
      <c r="U37" s="2718">
        <v>1</v>
      </c>
      <c r="V37" s="2718"/>
      <c r="W37" s="2718">
        <v>1</v>
      </c>
      <c r="X37" s="2718"/>
      <c r="Y37" s="855">
        <f>SUM(M37:X37)</f>
        <v>6</v>
      </c>
      <c r="Z37" s="715">
        <v>0</v>
      </c>
      <c r="AA37" s="717"/>
      <c r="AB37" s="1190"/>
      <c r="AC37" s="157"/>
      <c r="AD37" s="79"/>
      <c r="AE37" s="83"/>
      <c r="AF37" s="83"/>
      <c r="AG37" s="78"/>
      <c r="AH37" s="80"/>
      <c r="AI37" s="82"/>
      <c r="AJ37" s="87"/>
      <c r="AK37" s="82"/>
      <c r="AL37" s="82"/>
      <c r="AM37" s="82"/>
      <c r="AN37" s="82"/>
      <c r="AO37" s="123"/>
      <c r="AP37" s="2201" t="s">
        <v>95</v>
      </c>
      <c r="AQ37" s="2201" t="s">
        <v>95</v>
      </c>
    </row>
    <row r="38" spans="1:43" s="142" customFormat="1" ht="38.25">
      <c r="A38" s="2725"/>
      <c r="B38" s="2725"/>
      <c r="C38" s="2693"/>
      <c r="D38" s="729" t="s">
        <v>312</v>
      </c>
      <c r="E38" s="718" t="s">
        <v>796</v>
      </c>
      <c r="F38" s="719">
        <v>1</v>
      </c>
      <c r="G38" s="354" t="s">
        <v>1138</v>
      </c>
      <c r="H38" s="354" t="s">
        <v>275</v>
      </c>
      <c r="I38" s="624">
        <v>0.16666666666666666</v>
      </c>
      <c r="J38" s="354" t="s">
        <v>180</v>
      </c>
      <c r="K38" s="720">
        <v>42736</v>
      </c>
      <c r="L38" s="720">
        <v>43100</v>
      </c>
      <c r="M38" s="721">
        <v>1</v>
      </c>
      <c r="N38" s="721">
        <v>1</v>
      </c>
      <c r="O38" s="721">
        <v>1</v>
      </c>
      <c r="P38" s="721">
        <v>1</v>
      </c>
      <c r="Q38" s="721">
        <v>1</v>
      </c>
      <c r="R38" s="721">
        <v>1</v>
      </c>
      <c r="S38" s="721">
        <v>1</v>
      </c>
      <c r="T38" s="721">
        <v>1</v>
      </c>
      <c r="U38" s="721">
        <v>1</v>
      </c>
      <c r="V38" s="721">
        <v>1</v>
      </c>
      <c r="W38" s="721">
        <v>1</v>
      </c>
      <c r="X38" s="721">
        <v>1</v>
      </c>
      <c r="Y38" s="854">
        <v>1</v>
      </c>
      <c r="Z38" s="723">
        <v>0</v>
      </c>
      <c r="AA38" s="724"/>
      <c r="AB38" s="1203"/>
      <c r="AC38" s="157"/>
      <c r="AD38" s="79"/>
      <c r="AE38" s="83"/>
      <c r="AF38" s="83"/>
      <c r="AG38" s="78"/>
      <c r="AH38" s="80"/>
      <c r="AI38" s="82"/>
      <c r="AJ38" s="87"/>
      <c r="AK38" s="82"/>
      <c r="AL38" s="82"/>
      <c r="AM38" s="82"/>
      <c r="AN38" s="82"/>
      <c r="AO38" s="123"/>
      <c r="AP38" s="2201">
        <v>1</v>
      </c>
      <c r="AQ38" s="2201">
        <v>0.3333333333333333</v>
      </c>
    </row>
    <row r="39" spans="1:43" s="142" customFormat="1" ht="39" thickBot="1">
      <c r="A39" s="2726"/>
      <c r="B39" s="2726"/>
      <c r="C39" s="2694"/>
      <c r="D39" s="1746" t="s">
        <v>1722</v>
      </c>
      <c r="E39" s="1749" t="s">
        <v>799</v>
      </c>
      <c r="F39" s="725">
        <v>6</v>
      </c>
      <c r="G39" s="1750" t="s">
        <v>1733</v>
      </c>
      <c r="H39" s="354" t="s">
        <v>275</v>
      </c>
      <c r="I39" s="700">
        <v>0.16666666666666666</v>
      </c>
      <c r="J39" s="1751" t="s">
        <v>1735</v>
      </c>
      <c r="K39" s="1748">
        <v>42736</v>
      </c>
      <c r="L39" s="1748">
        <v>43100</v>
      </c>
      <c r="M39" s="1503"/>
      <c r="N39" s="1503"/>
      <c r="O39" s="1503">
        <v>2</v>
      </c>
      <c r="P39" s="1503"/>
      <c r="Q39" s="1503"/>
      <c r="R39" s="1503"/>
      <c r="S39" s="1503">
        <v>2</v>
      </c>
      <c r="T39" s="1503"/>
      <c r="U39" s="1503"/>
      <c r="V39" s="1503"/>
      <c r="W39" s="1503"/>
      <c r="X39" s="1503">
        <v>2</v>
      </c>
      <c r="Y39" s="703">
        <f>SUM(M39:X39)</f>
        <v>6</v>
      </c>
      <c r="Z39" s="715">
        <v>0</v>
      </c>
      <c r="AA39" s="717"/>
      <c r="AB39" s="1190"/>
      <c r="AC39" s="157"/>
      <c r="AD39" s="79"/>
      <c r="AE39" s="83"/>
      <c r="AF39" s="83"/>
      <c r="AG39" s="78"/>
      <c r="AH39" s="80"/>
      <c r="AI39" s="82"/>
      <c r="AJ39" s="87"/>
      <c r="AK39" s="82"/>
      <c r="AL39" s="82"/>
      <c r="AM39" s="82"/>
      <c r="AN39" s="82"/>
      <c r="AO39" s="123"/>
      <c r="AP39" s="2201">
        <v>1</v>
      </c>
      <c r="AQ39" s="2201">
        <v>0.5</v>
      </c>
    </row>
    <row r="40" spans="1:43" s="135" customFormat="1" ht="15.75" thickBot="1">
      <c r="A40" s="2695" t="s">
        <v>92</v>
      </c>
      <c r="B40" s="2696"/>
      <c r="C40" s="2696"/>
      <c r="D40" s="1935"/>
      <c r="E40" s="1935"/>
      <c r="F40" s="1935"/>
      <c r="G40" s="1935"/>
      <c r="H40" s="1936"/>
      <c r="I40" s="1937">
        <f>SUM(I34:I39)</f>
        <v>0.9999999999999999</v>
      </c>
      <c r="J40" s="1935"/>
      <c r="K40" s="1935"/>
      <c r="L40" s="1935"/>
      <c r="M40" s="1935"/>
      <c r="N40" s="1935"/>
      <c r="O40" s="1935"/>
      <c r="P40" s="1935"/>
      <c r="Q40" s="1935"/>
      <c r="R40" s="1935"/>
      <c r="S40" s="1935"/>
      <c r="T40" s="1935"/>
      <c r="U40" s="1935"/>
      <c r="V40" s="1935"/>
      <c r="W40" s="1935"/>
      <c r="X40" s="1935"/>
      <c r="Y40" s="1938"/>
      <c r="Z40" s="3">
        <f>SUM(Z34:Z39)</f>
        <v>0</v>
      </c>
      <c r="AA40" s="4"/>
      <c r="AB40" s="7"/>
      <c r="AC40" s="157"/>
      <c r="AD40" s="79"/>
      <c r="AE40" s="83"/>
      <c r="AF40" s="83"/>
      <c r="AG40" s="78"/>
      <c r="AH40" s="80"/>
      <c r="AI40" s="82"/>
      <c r="AJ40" s="87"/>
      <c r="AK40" s="82"/>
      <c r="AL40" s="82"/>
      <c r="AM40" s="82"/>
      <c r="AN40" s="82"/>
      <c r="AO40" s="123"/>
      <c r="AP40" s="2202">
        <f>AVERAGE(AP34:AP39)</f>
        <v>1</v>
      </c>
      <c r="AQ40" s="2196"/>
    </row>
    <row r="41" spans="1:43" s="142" customFormat="1" ht="26.25" thickBot="1">
      <c r="A41" s="1204">
        <v>3</v>
      </c>
      <c r="B41" s="1204" t="s">
        <v>112</v>
      </c>
      <c r="C41" s="1205" t="s">
        <v>113</v>
      </c>
      <c r="D41" s="1746" t="s">
        <v>1721</v>
      </c>
      <c r="E41" s="1749" t="s">
        <v>1725</v>
      </c>
      <c r="F41" s="725">
        <v>2</v>
      </c>
      <c r="G41" s="1750" t="s">
        <v>1734</v>
      </c>
      <c r="H41" s="354" t="s">
        <v>275</v>
      </c>
      <c r="I41" s="704">
        <v>1</v>
      </c>
      <c r="J41" s="1747" t="s">
        <v>1723</v>
      </c>
      <c r="K41" s="1748">
        <v>42736</v>
      </c>
      <c r="L41" s="1748">
        <v>43100</v>
      </c>
      <c r="M41" s="1503"/>
      <c r="N41" s="1503"/>
      <c r="O41" s="1503">
        <v>2</v>
      </c>
      <c r="P41" s="1503"/>
      <c r="Q41" s="1503"/>
      <c r="R41" s="1503"/>
      <c r="S41" s="1503"/>
      <c r="T41" s="1503"/>
      <c r="U41" s="1503"/>
      <c r="V41" s="1503"/>
      <c r="W41" s="1503"/>
      <c r="X41" s="1503"/>
      <c r="Y41" s="703">
        <f>SUM(M41:W41)</f>
        <v>2</v>
      </c>
      <c r="Z41" s="723">
        <v>0</v>
      </c>
      <c r="AA41" s="725"/>
      <c r="AB41" s="1206"/>
      <c r="AC41" s="157"/>
      <c r="AD41" s="79"/>
      <c r="AE41" s="83"/>
      <c r="AF41" s="83"/>
      <c r="AG41" s="78"/>
      <c r="AH41" s="80"/>
      <c r="AI41" s="82"/>
      <c r="AJ41" s="87"/>
      <c r="AK41" s="82"/>
      <c r="AL41" s="82"/>
      <c r="AM41" s="82"/>
      <c r="AN41" s="82"/>
      <c r="AO41" s="123"/>
      <c r="AP41" s="2201">
        <v>1</v>
      </c>
      <c r="AQ41" s="2201">
        <v>1</v>
      </c>
    </row>
    <row r="42" spans="1:43" s="135" customFormat="1" ht="15.75" customHeight="1" thickBot="1">
      <c r="A42" s="2695" t="s">
        <v>92</v>
      </c>
      <c r="B42" s="2696"/>
      <c r="C42" s="2696"/>
      <c r="D42" s="1191"/>
      <c r="E42" s="1191"/>
      <c r="F42" s="1191"/>
      <c r="G42" s="1191"/>
      <c r="H42" s="1191"/>
      <c r="I42" s="1192">
        <f>SUM(I41)</f>
        <v>1</v>
      </c>
      <c r="J42" s="1191"/>
      <c r="K42" s="1191"/>
      <c r="L42" s="1191"/>
      <c r="M42" s="1191"/>
      <c r="N42" s="1191"/>
      <c r="O42" s="1191"/>
      <c r="P42" s="1191"/>
      <c r="Q42" s="1191"/>
      <c r="R42" s="1191"/>
      <c r="S42" s="1191"/>
      <c r="T42" s="1191"/>
      <c r="U42" s="1191"/>
      <c r="V42" s="1191"/>
      <c r="W42" s="1191"/>
      <c r="X42" s="1191"/>
      <c r="Y42" s="1193"/>
      <c r="Z42" s="4">
        <f>SUM(Z41)</f>
        <v>0</v>
      </c>
      <c r="AA42" s="4"/>
      <c r="AB42" s="7"/>
      <c r="AC42" s="157"/>
      <c r="AD42" s="79"/>
      <c r="AE42" s="83"/>
      <c r="AF42" s="83"/>
      <c r="AG42" s="78"/>
      <c r="AH42" s="80"/>
      <c r="AI42" s="82"/>
      <c r="AJ42" s="87"/>
      <c r="AK42" s="82"/>
      <c r="AL42" s="82"/>
      <c r="AM42" s="82"/>
      <c r="AN42" s="82"/>
      <c r="AO42" s="123"/>
      <c r="AP42" s="2205">
        <f>AVERAGE(AP41)</f>
        <v>1</v>
      </c>
      <c r="AQ42" s="2197"/>
    </row>
    <row r="43" spans="1:43" s="135" customFormat="1" ht="13.5" customHeight="1" thickBot="1">
      <c r="A43" s="2719" t="s">
        <v>102</v>
      </c>
      <c r="B43" s="2720"/>
      <c r="C43" s="2720"/>
      <c r="D43" s="1207"/>
      <c r="E43" s="1208"/>
      <c r="F43" s="1207"/>
      <c r="G43" s="1207"/>
      <c r="H43" s="1207"/>
      <c r="I43" s="1209">
        <f>AVERAGE(I40,I42)</f>
        <v>1</v>
      </c>
      <c r="J43" s="1207"/>
      <c r="K43" s="1207"/>
      <c r="L43" s="1207"/>
      <c r="M43" s="1207"/>
      <c r="N43" s="1207"/>
      <c r="O43" s="1207"/>
      <c r="P43" s="1207"/>
      <c r="Q43" s="1207"/>
      <c r="R43" s="1207"/>
      <c r="S43" s="1207"/>
      <c r="T43" s="1207"/>
      <c r="U43" s="1207"/>
      <c r="V43" s="1207"/>
      <c r="W43" s="1207"/>
      <c r="X43" s="1207"/>
      <c r="Y43" s="1210"/>
      <c r="Z43" s="5">
        <v>0</v>
      </c>
      <c r="AA43" s="5"/>
      <c r="AB43" s="8"/>
      <c r="AC43" s="157"/>
      <c r="AD43" s="79"/>
      <c r="AE43" s="83"/>
      <c r="AF43" s="83"/>
      <c r="AG43" s="78"/>
      <c r="AH43" s="80"/>
      <c r="AI43" s="82"/>
      <c r="AJ43" s="87"/>
      <c r="AK43" s="82"/>
      <c r="AL43" s="82"/>
      <c r="AM43" s="82"/>
      <c r="AN43" s="82"/>
      <c r="AO43" s="123"/>
      <c r="AP43" s="2674">
        <f>AVERAGE(AP42,AP40,AP30)</f>
        <v>1</v>
      </c>
      <c r="AQ43" s="2675">
        <f>AVERAGE(AQ16:AQ41)</f>
        <v>0.5208020050125314</v>
      </c>
    </row>
    <row r="44" spans="1:43" s="136" customFormat="1" ht="13.5" customHeight="1" thickBot="1">
      <c r="A44" s="2346" t="s">
        <v>316</v>
      </c>
      <c r="B44" s="2347"/>
      <c r="C44" s="2347"/>
      <c r="D44" s="1211"/>
      <c r="E44" s="1211"/>
      <c r="F44" s="1212"/>
      <c r="G44" s="1211"/>
      <c r="H44" s="1211"/>
      <c r="I44" s="1213"/>
      <c r="J44" s="1211"/>
      <c r="K44" s="1214"/>
      <c r="L44" s="1214"/>
      <c r="M44" s="1211"/>
      <c r="N44" s="1211"/>
      <c r="O44" s="1211"/>
      <c r="P44" s="1211"/>
      <c r="Q44" s="1211"/>
      <c r="R44" s="1211"/>
      <c r="S44" s="1211"/>
      <c r="T44" s="1211"/>
      <c r="U44" s="1211"/>
      <c r="V44" s="1211"/>
      <c r="W44" s="1211"/>
      <c r="X44" s="1211"/>
      <c r="Y44" s="1215"/>
      <c r="Z44" s="1216">
        <f>SUM(Z43+Z29)</f>
        <v>90000000</v>
      </c>
      <c r="AA44" s="1216">
        <f>+AA42+AA29</f>
        <v>90000000</v>
      </c>
      <c r="AB44" s="1217"/>
      <c r="AC44" s="158"/>
      <c r="AD44" s="159"/>
      <c r="AE44" s="160"/>
      <c r="AF44" s="160"/>
      <c r="AG44" s="161"/>
      <c r="AH44" s="162"/>
      <c r="AI44" s="163"/>
      <c r="AJ44" s="164"/>
      <c r="AK44" s="163"/>
      <c r="AL44" s="163"/>
      <c r="AM44" s="163"/>
      <c r="AN44" s="163"/>
      <c r="AO44" s="165"/>
      <c r="AP44" s="2674"/>
      <c r="AQ44" s="2675"/>
    </row>
    <row r="45" spans="29:41" ht="12.75">
      <c r="AC45" s="168"/>
      <c r="AD45" s="169"/>
      <c r="AE45" s="168"/>
      <c r="AF45" s="168"/>
      <c r="AG45" s="170"/>
      <c r="AH45" s="171"/>
      <c r="AI45" s="172"/>
      <c r="AJ45" s="172"/>
      <c r="AK45" s="172"/>
      <c r="AL45" s="172"/>
      <c r="AM45" s="172"/>
      <c r="AN45" s="172"/>
      <c r="AO45" s="168"/>
    </row>
    <row r="46" spans="29:41" ht="12.75">
      <c r="AC46" s="168"/>
      <c r="AD46" s="169"/>
      <c r="AE46" s="168"/>
      <c r="AF46" s="168"/>
      <c r="AG46" s="170"/>
      <c r="AH46" s="171"/>
      <c r="AI46" s="172"/>
      <c r="AJ46" s="172"/>
      <c r="AK46" s="172"/>
      <c r="AL46" s="172"/>
      <c r="AM46" s="172"/>
      <c r="AN46" s="172"/>
      <c r="AO46" s="168"/>
    </row>
    <row r="47" spans="29:41" ht="12.75">
      <c r="AC47" s="168"/>
      <c r="AD47" s="169"/>
      <c r="AE47" s="168"/>
      <c r="AF47" s="168"/>
      <c r="AG47" s="170"/>
      <c r="AH47" s="171"/>
      <c r="AI47" s="172"/>
      <c r="AJ47" s="172"/>
      <c r="AK47" s="172"/>
      <c r="AL47" s="172"/>
      <c r="AM47" s="172"/>
      <c r="AN47" s="172"/>
      <c r="AO47" s="168"/>
    </row>
    <row r="48" spans="29:41" ht="12.75">
      <c r="AC48" s="168"/>
      <c r="AD48" s="169"/>
      <c r="AE48" s="168"/>
      <c r="AF48" s="168"/>
      <c r="AG48" s="170"/>
      <c r="AH48" s="171"/>
      <c r="AI48" s="172"/>
      <c r="AJ48" s="172"/>
      <c r="AK48" s="172"/>
      <c r="AL48" s="172"/>
      <c r="AM48" s="172"/>
      <c r="AN48" s="172"/>
      <c r="AO48" s="168"/>
    </row>
    <row r="49" spans="29:41" ht="12.75">
      <c r="AC49" s="168"/>
      <c r="AD49" s="169"/>
      <c r="AE49" s="168"/>
      <c r="AF49" s="168"/>
      <c r="AG49" s="170"/>
      <c r="AH49" s="171"/>
      <c r="AI49" s="172"/>
      <c r="AJ49" s="172"/>
      <c r="AK49" s="172"/>
      <c r="AL49" s="172"/>
      <c r="AM49" s="172"/>
      <c r="AN49" s="172"/>
      <c r="AO49" s="168"/>
    </row>
    <row r="50" spans="29:41" ht="12.75">
      <c r="AC50" s="168"/>
      <c r="AD50" s="169"/>
      <c r="AE50" s="168"/>
      <c r="AF50" s="168"/>
      <c r="AG50" s="170"/>
      <c r="AH50" s="171"/>
      <c r="AI50" s="172"/>
      <c r="AJ50" s="172"/>
      <c r="AK50" s="172"/>
      <c r="AL50" s="172"/>
      <c r="AM50" s="172"/>
      <c r="AN50" s="172"/>
      <c r="AO50" s="168"/>
    </row>
    <row r="51" spans="29:41" ht="12.75">
      <c r="AC51" s="168"/>
      <c r="AD51" s="169"/>
      <c r="AE51" s="168"/>
      <c r="AF51" s="168"/>
      <c r="AG51" s="170"/>
      <c r="AH51" s="171"/>
      <c r="AI51" s="172"/>
      <c r="AJ51" s="172"/>
      <c r="AK51" s="172"/>
      <c r="AL51" s="172"/>
      <c r="AM51" s="172"/>
      <c r="AN51" s="172"/>
      <c r="AO51" s="168"/>
    </row>
    <row r="52" spans="29:41" ht="12.75">
      <c r="AC52" s="168"/>
      <c r="AD52" s="169"/>
      <c r="AE52" s="168"/>
      <c r="AF52" s="168"/>
      <c r="AG52" s="170"/>
      <c r="AH52" s="171"/>
      <c r="AI52" s="172"/>
      <c r="AJ52" s="172"/>
      <c r="AK52" s="172"/>
      <c r="AL52" s="172"/>
      <c r="AM52" s="172"/>
      <c r="AN52" s="172"/>
      <c r="AO52" s="168"/>
    </row>
    <row r="53" spans="2:41" ht="12.75">
      <c r="B53" s="105"/>
      <c r="Y53" s="857"/>
      <c r="Z53" s="105"/>
      <c r="AA53" s="105"/>
      <c r="AB53" s="105"/>
      <c r="AC53" s="168"/>
      <c r="AD53" s="169"/>
      <c r="AE53" s="168"/>
      <c r="AF53" s="168"/>
      <c r="AG53" s="170"/>
      <c r="AH53" s="171"/>
      <c r="AI53" s="172"/>
      <c r="AJ53" s="172"/>
      <c r="AK53" s="172"/>
      <c r="AL53" s="172"/>
      <c r="AM53" s="172"/>
      <c r="AN53" s="172"/>
      <c r="AO53" s="168"/>
    </row>
    <row r="54" spans="29:41" ht="12.75">
      <c r="AC54" s="168"/>
      <c r="AD54" s="169"/>
      <c r="AE54" s="168"/>
      <c r="AF54" s="168"/>
      <c r="AG54" s="170"/>
      <c r="AH54" s="171"/>
      <c r="AI54" s="172"/>
      <c r="AJ54" s="172"/>
      <c r="AK54" s="172"/>
      <c r="AL54" s="172"/>
      <c r="AM54" s="172"/>
      <c r="AN54" s="172"/>
      <c r="AO54" s="168"/>
    </row>
    <row r="55" spans="29:41" ht="12.75">
      <c r="AC55" s="168"/>
      <c r="AD55" s="169"/>
      <c r="AE55" s="168"/>
      <c r="AF55" s="168"/>
      <c r="AG55" s="170"/>
      <c r="AH55" s="171"/>
      <c r="AI55" s="172"/>
      <c r="AJ55" s="172"/>
      <c r="AK55" s="172"/>
      <c r="AL55" s="172"/>
      <c r="AM55" s="172"/>
      <c r="AN55" s="172"/>
      <c r="AO55" s="168"/>
    </row>
    <row r="56" spans="29:41" ht="12.75">
      <c r="AC56" s="168"/>
      <c r="AD56" s="169"/>
      <c r="AE56" s="168"/>
      <c r="AF56" s="168"/>
      <c r="AG56" s="170"/>
      <c r="AH56" s="171"/>
      <c r="AI56" s="172"/>
      <c r="AJ56" s="172"/>
      <c r="AK56" s="172"/>
      <c r="AL56" s="172"/>
      <c r="AM56" s="172"/>
      <c r="AN56" s="172"/>
      <c r="AO56" s="168"/>
    </row>
    <row r="57" spans="29:41" ht="12.75">
      <c r="AC57" s="168"/>
      <c r="AD57" s="169"/>
      <c r="AE57" s="168"/>
      <c r="AF57" s="168"/>
      <c r="AG57" s="170"/>
      <c r="AH57" s="171"/>
      <c r="AI57" s="172"/>
      <c r="AJ57" s="172"/>
      <c r="AK57" s="172"/>
      <c r="AL57" s="172"/>
      <c r="AM57" s="172"/>
      <c r="AN57" s="172"/>
      <c r="AO57" s="168"/>
    </row>
    <row r="58" spans="29:41" ht="12.75">
      <c r="AC58" s="168"/>
      <c r="AD58" s="169"/>
      <c r="AE58" s="168"/>
      <c r="AF58" s="168"/>
      <c r="AG58" s="170"/>
      <c r="AH58" s="171"/>
      <c r="AI58" s="172"/>
      <c r="AJ58" s="172"/>
      <c r="AK58" s="172"/>
      <c r="AL58" s="172"/>
      <c r="AM58" s="172"/>
      <c r="AN58" s="172"/>
      <c r="AO58" s="168"/>
    </row>
    <row r="59" spans="29:41" ht="12.75">
      <c r="AC59" s="168"/>
      <c r="AD59" s="169"/>
      <c r="AE59" s="168"/>
      <c r="AF59" s="168"/>
      <c r="AG59" s="170"/>
      <c r="AH59" s="171"/>
      <c r="AI59" s="172"/>
      <c r="AJ59" s="172"/>
      <c r="AK59" s="172"/>
      <c r="AL59" s="172"/>
      <c r="AM59" s="172"/>
      <c r="AN59" s="172"/>
      <c r="AO59" s="168"/>
    </row>
    <row r="60" spans="29:41" ht="12.75">
      <c r="AC60" s="168"/>
      <c r="AD60" s="169"/>
      <c r="AE60" s="168"/>
      <c r="AF60" s="168"/>
      <c r="AG60" s="170"/>
      <c r="AH60" s="171"/>
      <c r="AI60" s="172"/>
      <c r="AJ60" s="172"/>
      <c r="AK60" s="172"/>
      <c r="AL60" s="172"/>
      <c r="AM60" s="172"/>
      <c r="AN60" s="172"/>
      <c r="AO60" s="168"/>
    </row>
    <row r="61" spans="29:41" ht="12.75">
      <c r="AC61" s="168"/>
      <c r="AD61" s="169"/>
      <c r="AE61" s="168"/>
      <c r="AF61" s="168"/>
      <c r="AG61" s="170"/>
      <c r="AH61" s="171"/>
      <c r="AI61" s="172"/>
      <c r="AJ61" s="172"/>
      <c r="AK61" s="172"/>
      <c r="AL61" s="172"/>
      <c r="AM61" s="172"/>
      <c r="AN61" s="172"/>
      <c r="AO61" s="168"/>
    </row>
    <row r="69" spans="2:28" ht="12.75">
      <c r="B69" s="105"/>
      <c r="Y69" s="857"/>
      <c r="Z69" s="105"/>
      <c r="AA69" s="105"/>
      <c r="AB69" s="105"/>
    </row>
    <row r="70" spans="2:28" ht="12.75">
      <c r="B70" s="105"/>
      <c r="Y70" s="857"/>
      <c r="Z70" s="105"/>
      <c r="AA70" s="105"/>
      <c r="AB70" s="105"/>
    </row>
    <row r="71" spans="2:28" ht="12.75">
      <c r="B71" s="105"/>
      <c r="Y71" s="857"/>
      <c r="Z71" s="105"/>
      <c r="AA71" s="105"/>
      <c r="AB71" s="105"/>
    </row>
    <row r="72" spans="2:28" ht="12.75">
      <c r="B72" s="105"/>
      <c r="Y72" s="857"/>
      <c r="Z72" s="105"/>
      <c r="AA72" s="105"/>
      <c r="AB72" s="105"/>
    </row>
    <row r="73" spans="2:28" ht="12.75">
      <c r="B73" s="105"/>
      <c r="Y73" s="857"/>
      <c r="Z73" s="105"/>
      <c r="AA73" s="105"/>
      <c r="AB73" s="105"/>
    </row>
    <row r="74" spans="2:28" ht="12.75">
      <c r="B74" s="105"/>
      <c r="Y74" s="857"/>
      <c r="Z74" s="105"/>
      <c r="AA74" s="105"/>
      <c r="AB74" s="105"/>
    </row>
    <row r="75" spans="2:28" ht="12.75">
      <c r="B75" s="105"/>
      <c r="Y75" s="857"/>
      <c r="Z75" s="105"/>
      <c r="AA75" s="105"/>
      <c r="AB75" s="105"/>
    </row>
    <row r="76" spans="2:28" ht="12.75">
      <c r="B76" s="105"/>
      <c r="Y76" s="857"/>
      <c r="Z76" s="105"/>
      <c r="AA76" s="105"/>
      <c r="AB76" s="105"/>
    </row>
    <row r="83" spans="2:28" ht="12.75">
      <c r="B83" s="105"/>
      <c r="Y83" s="857"/>
      <c r="Z83" s="105"/>
      <c r="AA83" s="105"/>
      <c r="AB83" s="105"/>
    </row>
    <row r="86" spans="2:28" ht="12.75">
      <c r="B86" s="105"/>
      <c r="Y86" s="857"/>
      <c r="Z86" s="105"/>
      <c r="AA86" s="105"/>
      <c r="AB86" s="105"/>
    </row>
    <row r="87" spans="2:28" ht="12.75">
      <c r="B87" s="105"/>
      <c r="Y87" s="857"/>
      <c r="Z87" s="105"/>
      <c r="AA87" s="105"/>
      <c r="AB87" s="105"/>
    </row>
    <row r="88" spans="2:28" ht="12.75">
      <c r="B88" s="105"/>
      <c r="Y88" s="857"/>
      <c r="Z88" s="105"/>
      <c r="AA88" s="105"/>
      <c r="AB88" s="105"/>
    </row>
  </sheetData>
  <sheetProtection/>
  <mergeCells count="48">
    <mergeCell ref="S36:T36"/>
    <mergeCell ref="W36:X36"/>
    <mergeCell ref="M37:N37"/>
    <mergeCell ref="AB1:AP4"/>
    <mergeCell ref="AB13:AP13"/>
    <mergeCell ref="AB11:AP11"/>
    <mergeCell ref="AB9:AP9"/>
    <mergeCell ref="AB8:AP8"/>
    <mergeCell ref="AB7:AP7"/>
    <mergeCell ref="U37:V37"/>
    <mergeCell ref="AB6:AP6"/>
    <mergeCell ref="E32:Y32"/>
    <mergeCell ref="A34:A39"/>
    <mergeCell ref="B34:B39"/>
    <mergeCell ref="C34:C35"/>
    <mergeCell ref="C36:C39"/>
    <mergeCell ref="M36:N36"/>
    <mergeCell ref="O36:P36"/>
    <mergeCell ref="Q36:R36"/>
    <mergeCell ref="A1:C4"/>
    <mergeCell ref="AA1:AA4"/>
    <mergeCell ref="D1:Y2"/>
    <mergeCell ref="D3:Y4"/>
    <mergeCell ref="A5:Y5"/>
    <mergeCell ref="O37:P37"/>
    <mergeCell ref="Q37:R37"/>
    <mergeCell ref="S37:T37"/>
    <mergeCell ref="U36:V36"/>
    <mergeCell ref="W37:X37"/>
    <mergeCell ref="B16:B28"/>
    <mergeCell ref="C16:C26"/>
    <mergeCell ref="C27:C28"/>
    <mergeCell ref="A29:C29"/>
    <mergeCell ref="A44:C44"/>
    <mergeCell ref="A32:C32"/>
    <mergeCell ref="A40:C40"/>
    <mergeCell ref="A42:C42"/>
    <mergeCell ref="A43:C43"/>
    <mergeCell ref="AP43:AP44"/>
    <mergeCell ref="AQ43:AQ44"/>
    <mergeCell ref="A6:Y6"/>
    <mergeCell ref="A7:Y7"/>
    <mergeCell ref="A8:Y8"/>
    <mergeCell ref="A30:C30"/>
    <mergeCell ref="A9:Y9"/>
    <mergeCell ref="A11:C11"/>
    <mergeCell ref="A13:C13"/>
    <mergeCell ref="A16:A28"/>
  </mergeCells>
  <printOptions/>
  <pageMargins left="0.7" right="0.7" top="0.75" bottom="0.75" header="0.3" footer="0.3"/>
  <pageSetup horizontalDpi="600" verticalDpi="600" orientation="landscape" paperSize="9" scale="31" r:id="rId2"/>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AS109"/>
  <sheetViews>
    <sheetView view="pageBreakPreview" zoomScale="60" zoomScaleNormal="40" zoomScalePageLayoutView="70" workbookViewId="0" topLeftCell="C1">
      <selection activeCell="AQ15" sqref="AQ15:AR15"/>
    </sheetView>
  </sheetViews>
  <sheetFormatPr defaultColWidth="0" defaultRowHeight="15"/>
  <cols>
    <col min="1" max="1" width="6.421875" style="474" hidden="1" customWidth="1"/>
    <col min="2" max="2" width="28.140625" style="411" bestFit="1" customWidth="1"/>
    <col min="3" max="3" width="35.421875" style="474" bestFit="1" customWidth="1"/>
    <col min="4" max="4" width="35.421875" style="474" customWidth="1"/>
    <col min="5" max="5" width="16.7109375" style="411" customWidth="1"/>
    <col min="6" max="6" width="10.28125" style="411" customWidth="1"/>
    <col min="7" max="7" width="25.140625" style="476" customWidth="1"/>
    <col min="8" max="8" width="17.140625" style="411" customWidth="1"/>
    <col min="9" max="9" width="21.57421875" style="411" bestFit="1" customWidth="1"/>
    <col min="10" max="10" width="30.421875" style="411" customWidth="1"/>
    <col min="11" max="11" width="16.00390625" style="411" bestFit="1" customWidth="1"/>
    <col min="12" max="12" width="18.28125" style="411" bestFit="1" customWidth="1"/>
    <col min="13" max="13" width="6.8515625" style="411" customWidth="1"/>
    <col min="14" max="14" width="5.421875" style="411" customWidth="1"/>
    <col min="15" max="15" width="5.8515625" style="411" customWidth="1"/>
    <col min="16" max="16" width="6.8515625" style="411" customWidth="1"/>
    <col min="17" max="17" width="5.8515625" style="411" customWidth="1"/>
    <col min="18" max="18" width="5.421875" style="411" customWidth="1"/>
    <col min="19" max="19" width="5.28125" style="411" customWidth="1"/>
    <col min="20" max="20" width="5.8515625" style="411" customWidth="1"/>
    <col min="21" max="23" width="5.421875" style="411" customWidth="1"/>
    <col min="24" max="24" width="9.8515625" style="411" customWidth="1"/>
    <col min="25" max="25" width="14.421875" style="477" customWidth="1"/>
    <col min="26" max="26" width="30.28125" style="478" hidden="1" customWidth="1"/>
    <col min="27" max="27" width="29.421875" style="479" hidden="1" customWidth="1"/>
    <col min="28" max="28" width="31.421875" style="411" hidden="1" customWidth="1"/>
    <col min="29" max="42" width="0" style="480" hidden="1" customWidth="1"/>
    <col min="43" max="43" width="29.28125" style="1585" customWidth="1"/>
    <col min="44" max="44" width="32.7109375" style="480" customWidth="1"/>
    <col min="45" max="45" width="23.421875" style="1680" hidden="1" customWidth="1"/>
    <col min="46" max="205" width="11.421875" style="480" customWidth="1"/>
    <col min="206" max="206" width="6.421875" style="480" customWidth="1"/>
    <col min="207" max="207" width="30.140625" style="480" customWidth="1"/>
    <col min="208" max="208" width="24.421875" style="480" customWidth="1"/>
    <col min="209" max="209" width="35.421875" style="480" customWidth="1"/>
    <col min="210" max="210" width="16.8515625" style="480" customWidth="1"/>
    <col min="211" max="211" width="13.7109375" style="480" customWidth="1"/>
    <col min="212" max="212" width="27.7109375" style="480" customWidth="1"/>
    <col min="213" max="213" width="18.00390625" style="480" customWidth="1"/>
    <col min="214" max="214" width="11.8515625" style="480" bestFit="1" customWidth="1"/>
    <col min="215" max="215" width="39.140625" style="480" customWidth="1"/>
    <col min="216" max="216" width="11.8515625" style="480" bestFit="1" customWidth="1"/>
    <col min="217" max="217" width="18.28125" style="480" bestFit="1" customWidth="1"/>
    <col min="218" max="228" width="4.421875" style="480" customWidth="1"/>
    <col min="229" max="229" width="11.421875" style="480" customWidth="1"/>
    <col min="230" max="230" width="14.421875" style="480" customWidth="1"/>
    <col min="231" max="231" width="24.140625" style="480" bestFit="1" customWidth="1"/>
    <col min="232" max="232" width="29.421875" style="480" customWidth="1"/>
    <col min="233" max="233" width="24.421875" style="480" customWidth="1"/>
    <col min="234" max="243" width="0" style="480" hidden="1" customWidth="1"/>
    <col min="244" max="244" width="18.7109375" style="480" bestFit="1" customWidth="1"/>
    <col min="245" max="245" width="16.421875" style="480" bestFit="1" customWidth="1"/>
    <col min="246" max="246" width="12.57421875" style="480" bestFit="1" customWidth="1"/>
    <col min="247" max="247" width="20.57421875" style="480" bestFit="1" customWidth="1"/>
    <col min="248" max="248" width="18.8515625" style="480" bestFit="1" customWidth="1"/>
    <col min="249" max="249" width="21.57421875" style="480" bestFit="1" customWidth="1"/>
    <col min="250" max="250" width="19.28125" style="480" bestFit="1" customWidth="1"/>
    <col min="251" max="251" width="22.140625" style="480" bestFit="1" customWidth="1"/>
    <col min="252" max="16384" width="0" style="480" hidden="1" customWidth="1"/>
  </cols>
  <sheetData>
    <row r="1" spans="1:45" s="474" customFormat="1" ht="15" customHeight="1">
      <c r="A1" s="2734"/>
      <c r="B1" s="2735"/>
      <c r="C1" s="2736"/>
      <c r="D1" s="2740" t="s">
        <v>1552</v>
      </c>
      <c r="E1" s="2741"/>
      <c r="F1" s="2741"/>
      <c r="G1" s="2741"/>
      <c r="H1" s="2741"/>
      <c r="I1" s="2741"/>
      <c r="J1" s="2741"/>
      <c r="K1" s="2741"/>
      <c r="L1" s="2741"/>
      <c r="M1" s="2741"/>
      <c r="N1" s="2741"/>
      <c r="O1" s="2741"/>
      <c r="P1" s="2741"/>
      <c r="Q1" s="2741"/>
      <c r="R1" s="2741"/>
      <c r="S1" s="2741"/>
      <c r="T1" s="2741"/>
      <c r="U1" s="2741"/>
      <c r="V1" s="2741"/>
      <c r="W1" s="2741"/>
      <c r="X1" s="2741"/>
      <c r="Y1" s="2742"/>
      <c r="Z1" s="1220"/>
      <c r="AA1" s="2709" t="s">
        <v>1562</v>
      </c>
      <c r="AB1" s="2727" t="s">
        <v>1563</v>
      </c>
      <c r="AC1" s="2728"/>
      <c r="AD1" s="2728"/>
      <c r="AE1" s="2728"/>
      <c r="AF1" s="2728"/>
      <c r="AG1" s="2728"/>
      <c r="AH1" s="2728"/>
      <c r="AI1" s="2728"/>
      <c r="AJ1" s="2728"/>
      <c r="AK1" s="2728"/>
      <c r="AL1" s="2728"/>
      <c r="AM1" s="2728"/>
      <c r="AN1" s="2728"/>
      <c r="AO1" s="2728"/>
      <c r="AP1" s="2728"/>
      <c r="AQ1" s="2728"/>
      <c r="AS1" s="1674"/>
    </row>
    <row r="2" spans="1:45" s="474" customFormat="1" ht="20.25" customHeight="1" thickBot="1">
      <c r="A2" s="2737"/>
      <c r="B2" s="2738"/>
      <c r="C2" s="2739"/>
      <c r="D2" s="2743"/>
      <c r="E2" s="2744"/>
      <c r="F2" s="2744"/>
      <c r="G2" s="2744"/>
      <c r="H2" s="2744"/>
      <c r="I2" s="2744"/>
      <c r="J2" s="2744"/>
      <c r="K2" s="2744"/>
      <c r="L2" s="2744"/>
      <c r="M2" s="2744"/>
      <c r="N2" s="2744"/>
      <c r="O2" s="2744"/>
      <c r="P2" s="2744"/>
      <c r="Q2" s="2744"/>
      <c r="R2" s="2744"/>
      <c r="S2" s="2744"/>
      <c r="T2" s="2744"/>
      <c r="U2" s="2744"/>
      <c r="V2" s="2744"/>
      <c r="W2" s="2744"/>
      <c r="X2" s="2744"/>
      <c r="Y2" s="2745"/>
      <c r="Z2" s="885"/>
      <c r="AA2" s="2710"/>
      <c r="AB2" s="2727"/>
      <c r="AC2" s="2728"/>
      <c r="AD2" s="2728"/>
      <c r="AE2" s="2728"/>
      <c r="AF2" s="2728"/>
      <c r="AG2" s="2728"/>
      <c r="AH2" s="2728"/>
      <c r="AI2" s="2728"/>
      <c r="AJ2" s="2728"/>
      <c r="AK2" s="2728"/>
      <c r="AL2" s="2728"/>
      <c r="AM2" s="2728"/>
      <c r="AN2" s="2728"/>
      <c r="AO2" s="2728"/>
      <c r="AP2" s="2728"/>
      <c r="AQ2" s="2728"/>
      <c r="AS2" s="1674"/>
    </row>
    <row r="3" spans="1:45" s="474" customFormat="1" ht="19.5" customHeight="1">
      <c r="A3" s="2737"/>
      <c r="B3" s="2738"/>
      <c r="C3" s="2739"/>
      <c r="D3" s="2740" t="s">
        <v>3</v>
      </c>
      <c r="E3" s="2741"/>
      <c r="F3" s="2741"/>
      <c r="G3" s="2741"/>
      <c r="H3" s="2741"/>
      <c r="I3" s="2741"/>
      <c r="J3" s="2741"/>
      <c r="K3" s="2741"/>
      <c r="L3" s="2741"/>
      <c r="M3" s="2741"/>
      <c r="N3" s="2741"/>
      <c r="O3" s="2741"/>
      <c r="P3" s="2741"/>
      <c r="Q3" s="2741"/>
      <c r="R3" s="2741"/>
      <c r="S3" s="2741"/>
      <c r="T3" s="2741"/>
      <c r="U3" s="2741"/>
      <c r="V3" s="2741"/>
      <c r="W3" s="2741"/>
      <c r="X3" s="2741"/>
      <c r="Y3" s="2742"/>
      <c r="Z3" s="1220"/>
      <c r="AA3" s="2710"/>
      <c r="AB3" s="2727"/>
      <c r="AC3" s="2728"/>
      <c r="AD3" s="2728"/>
      <c r="AE3" s="2728"/>
      <c r="AF3" s="2728"/>
      <c r="AG3" s="2728"/>
      <c r="AH3" s="2728"/>
      <c r="AI3" s="2728"/>
      <c r="AJ3" s="2728"/>
      <c r="AK3" s="2728"/>
      <c r="AL3" s="2728"/>
      <c r="AM3" s="2728"/>
      <c r="AN3" s="2728"/>
      <c r="AO3" s="2728"/>
      <c r="AP3" s="2728"/>
      <c r="AQ3" s="2728"/>
      <c r="AS3" s="1674"/>
    </row>
    <row r="4" spans="1:45" s="474" customFormat="1" ht="21.75" customHeight="1" thickBot="1">
      <c r="A4" s="2737"/>
      <c r="B4" s="2738"/>
      <c r="C4" s="2739"/>
      <c r="D4" s="2743"/>
      <c r="E4" s="2744"/>
      <c r="F4" s="2744"/>
      <c r="G4" s="2744"/>
      <c r="H4" s="2744"/>
      <c r="I4" s="2744"/>
      <c r="J4" s="2744"/>
      <c r="K4" s="2744"/>
      <c r="L4" s="2744"/>
      <c r="M4" s="2744"/>
      <c r="N4" s="2744"/>
      <c r="O4" s="2744"/>
      <c r="P4" s="2744"/>
      <c r="Q4" s="2744"/>
      <c r="R4" s="2744"/>
      <c r="S4" s="2744"/>
      <c r="T4" s="2744"/>
      <c r="U4" s="2744"/>
      <c r="V4" s="2744"/>
      <c r="W4" s="2744"/>
      <c r="X4" s="2744"/>
      <c r="Y4" s="2745"/>
      <c r="Z4" s="886"/>
      <c r="AA4" s="2711"/>
      <c r="AB4" s="2727"/>
      <c r="AC4" s="2728"/>
      <c r="AD4" s="2728"/>
      <c r="AE4" s="2728"/>
      <c r="AF4" s="2728"/>
      <c r="AG4" s="2728"/>
      <c r="AH4" s="2728"/>
      <c r="AI4" s="2728"/>
      <c r="AJ4" s="2728"/>
      <c r="AK4" s="2728"/>
      <c r="AL4" s="2728"/>
      <c r="AM4" s="2728"/>
      <c r="AN4" s="2728"/>
      <c r="AO4" s="2728"/>
      <c r="AP4" s="2728"/>
      <c r="AQ4" s="2728"/>
      <c r="AS4" s="1674"/>
    </row>
    <row r="5" spans="1:45" s="474" customFormat="1" ht="20.25" customHeight="1">
      <c r="A5" s="2746" t="s">
        <v>4</v>
      </c>
      <c r="B5" s="2747"/>
      <c r="C5" s="2747"/>
      <c r="D5" s="2748"/>
      <c r="E5" s="2748"/>
      <c r="F5" s="2748"/>
      <c r="G5" s="2748"/>
      <c r="H5" s="2748"/>
      <c r="I5" s="2748"/>
      <c r="J5" s="2748"/>
      <c r="K5" s="2748"/>
      <c r="L5" s="2748"/>
      <c r="M5" s="2748"/>
      <c r="N5" s="2748"/>
      <c r="O5" s="2748"/>
      <c r="P5" s="2748"/>
      <c r="Q5" s="2748"/>
      <c r="R5" s="2748"/>
      <c r="S5" s="2748"/>
      <c r="T5" s="2748"/>
      <c r="U5" s="2748"/>
      <c r="V5" s="2748"/>
      <c r="W5" s="2748"/>
      <c r="X5" s="2748"/>
      <c r="Y5" s="2748"/>
      <c r="Z5" s="2747"/>
      <c r="AA5" s="2748"/>
      <c r="AB5" s="2749"/>
      <c r="AC5" s="2775" t="s">
        <v>5</v>
      </c>
      <c r="AD5" s="2776"/>
      <c r="AE5" s="2776"/>
      <c r="AF5" s="2776"/>
      <c r="AG5" s="2776"/>
      <c r="AH5" s="2776"/>
      <c r="AI5" s="2776"/>
      <c r="AJ5" s="2776"/>
      <c r="AK5" s="2776"/>
      <c r="AL5" s="2776"/>
      <c r="AM5" s="2776"/>
      <c r="AN5" s="2776"/>
      <c r="AO5" s="2777"/>
      <c r="AP5" s="1572"/>
      <c r="AQ5" s="1780"/>
      <c r="AS5" s="1674"/>
    </row>
    <row r="6" spans="1:45" s="474" customFormat="1" ht="15.75" customHeight="1">
      <c r="A6" s="2731" t="s">
        <v>6</v>
      </c>
      <c r="B6" s="2732"/>
      <c r="C6" s="2732"/>
      <c r="D6" s="2732"/>
      <c r="E6" s="2732"/>
      <c r="F6" s="2732"/>
      <c r="G6" s="2732"/>
      <c r="H6" s="2732"/>
      <c r="I6" s="2732"/>
      <c r="J6" s="2732"/>
      <c r="K6" s="2732"/>
      <c r="L6" s="2732"/>
      <c r="M6" s="2732"/>
      <c r="N6" s="2732"/>
      <c r="O6" s="2732"/>
      <c r="P6" s="2732"/>
      <c r="Q6" s="2732"/>
      <c r="R6" s="2732"/>
      <c r="S6" s="2732"/>
      <c r="T6" s="2732"/>
      <c r="U6" s="2732"/>
      <c r="V6" s="2732"/>
      <c r="W6" s="2732"/>
      <c r="X6" s="2732"/>
      <c r="Y6" s="2732"/>
      <c r="Z6" s="2732"/>
      <c r="AA6" s="2732"/>
      <c r="AB6" s="2733"/>
      <c r="AC6" s="2775"/>
      <c r="AD6" s="2776"/>
      <c r="AE6" s="2776"/>
      <c r="AF6" s="2776"/>
      <c r="AG6" s="2776"/>
      <c r="AH6" s="2776"/>
      <c r="AI6" s="2776"/>
      <c r="AJ6" s="2776"/>
      <c r="AK6" s="2776"/>
      <c r="AL6" s="2776"/>
      <c r="AM6" s="2776"/>
      <c r="AN6" s="2776"/>
      <c r="AO6" s="2777"/>
      <c r="AP6" s="1572"/>
      <c r="AQ6" s="1779"/>
      <c r="AS6" s="1674"/>
    </row>
    <row r="7" spans="1:45" s="474" customFormat="1" ht="15.75" customHeight="1">
      <c r="A7" s="2731"/>
      <c r="B7" s="2732"/>
      <c r="C7" s="2732"/>
      <c r="D7" s="2732"/>
      <c r="E7" s="2732"/>
      <c r="F7" s="2732"/>
      <c r="G7" s="2732"/>
      <c r="H7" s="2732"/>
      <c r="I7" s="2732"/>
      <c r="J7" s="2732"/>
      <c r="K7" s="2732"/>
      <c r="L7" s="2732"/>
      <c r="M7" s="2732"/>
      <c r="N7" s="2732"/>
      <c r="O7" s="2732"/>
      <c r="P7" s="2732"/>
      <c r="Q7" s="2732"/>
      <c r="R7" s="2732"/>
      <c r="S7" s="2732"/>
      <c r="T7" s="2732"/>
      <c r="U7" s="2732"/>
      <c r="V7" s="2732"/>
      <c r="W7" s="2732"/>
      <c r="X7" s="2732"/>
      <c r="Y7" s="2732"/>
      <c r="Z7" s="2732"/>
      <c r="AA7" s="2732"/>
      <c r="AB7" s="2733"/>
      <c r="AC7" s="2775"/>
      <c r="AD7" s="2776"/>
      <c r="AE7" s="2776"/>
      <c r="AF7" s="2776"/>
      <c r="AG7" s="2776"/>
      <c r="AH7" s="2776"/>
      <c r="AI7" s="2776"/>
      <c r="AJ7" s="2776"/>
      <c r="AK7" s="2776"/>
      <c r="AL7" s="2776"/>
      <c r="AM7" s="2776"/>
      <c r="AN7" s="2776"/>
      <c r="AO7" s="2777"/>
      <c r="AP7" s="1572"/>
      <c r="AQ7" s="1779"/>
      <c r="AS7" s="1674"/>
    </row>
    <row r="8" spans="1:45" s="474" customFormat="1" ht="15.75" customHeight="1">
      <c r="A8" s="2731" t="s">
        <v>7</v>
      </c>
      <c r="B8" s="2732"/>
      <c r="C8" s="2732"/>
      <c r="D8" s="2732"/>
      <c r="E8" s="2732"/>
      <c r="F8" s="2732"/>
      <c r="G8" s="2732"/>
      <c r="H8" s="2732"/>
      <c r="I8" s="2732"/>
      <c r="J8" s="2732"/>
      <c r="K8" s="2732"/>
      <c r="L8" s="2732"/>
      <c r="M8" s="2732"/>
      <c r="N8" s="2732"/>
      <c r="O8" s="2732"/>
      <c r="P8" s="2732"/>
      <c r="Q8" s="2732"/>
      <c r="R8" s="2732"/>
      <c r="S8" s="2732"/>
      <c r="T8" s="2732"/>
      <c r="U8" s="2732"/>
      <c r="V8" s="2732"/>
      <c r="W8" s="2732"/>
      <c r="X8" s="2732"/>
      <c r="Y8" s="2732"/>
      <c r="Z8" s="2732"/>
      <c r="AA8" s="2732"/>
      <c r="AB8" s="2733"/>
      <c r="AC8" s="2775"/>
      <c r="AD8" s="2776"/>
      <c r="AE8" s="2776"/>
      <c r="AF8" s="2776"/>
      <c r="AG8" s="2776"/>
      <c r="AH8" s="2776"/>
      <c r="AI8" s="2776"/>
      <c r="AJ8" s="2776"/>
      <c r="AK8" s="2776"/>
      <c r="AL8" s="2776"/>
      <c r="AM8" s="2776"/>
      <c r="AN8" s="2776"/>
      <c r="AO8" s="2777"/>
      <c r="AP8" s="1572"/>
      <c r="AQ8" s="1779"/>
      <c r="AS8" s="1674"/>
    </row>
    <row r="9" spans="1:45" s="474" customFormat="1" ht="15.75" customHeight="1">
      <c r="A9" s="2731" t="s">
        <v>1564</v>
      </c>
      <c r="B9" s="2732"/>
      <c r="C9" s="2732"/>
      <c r="D9" s="2732"/>
      <c r="E9" s="2732"/>
      <c r="F9" s="2732"/>
      <c r="G9" s="2732"/>
      <c r="H9" s="2732"/>
      <c r="I9" s="2732"/>
      <c r="J9" s="2732"/>
      <c r="K9" s="2732"/>
      <c r="L9" s="2732"/>
      <c r="M9" s="2732"/>
      <c r="N9" s="2732"/>
      <c r="O9" s="2732"/>
      <c r="P9" s="2732"/>
      <c r="Q9" s="2732"/>
      <c r="R9" s="2732"/>
      <c r="S9" s="2732"/>
      <c r="T9" s="2732"/>
      <c r="U9" s="2732"/>
      <c r="V9" s="2732"/>
      <c r="W9" s="2732"/>
      <c r="X9" s="2732"/>
      <c r="Y9" s="2732"/>
      <c r="Z9" s="2732"/>
      <c r="AA9" s="2732"/>
      <c r="AB9" s="2733"/>
      <c r="AC9" s="2775"/>
      <c r="AD9" s="2776"/>
      <c r="AE9" s="2776"/>
      <c r="AF9" s="2776"/>
      <c r="AG9" s="2776"/>
      <c r="AH9" s="2776"/>
      <c r="AI9" s="2776"/>
      <c r="AJ9" s="2776"/>
      <c r="AK9" s="2776"/>
      <c r="AL9" s="2776"/>
      <c r="AM9" s="2776"/>
      <c r="AN9" s="2776"/>
      <c r="AO9" s="2777"/>
      <c r="AP9" s="1572"/>
      <c r="AQ9" s="1779"/>
      <c r="AS9" s="1674"/>
    </row>
    <row r="10" spans="1:45" s="474" customFormat="1" ht="6.75" customHeight="1" thickBot="1">
      <c r="A10" s="398"/>
      <c r="B10" s="399"/>
      <c r="C10" s="400"/>
      <c r="D10" s="400"/>
      <c r="E10" s="399"/>
      <c r="F10" s="401"/>
      <c r="G10" s="402"/>
      <c r="H10" s="399"/>
      <c r="I10" s="403"/>
      <c r="J10" s="399"/>
      <c r="K10" s="404"/>
      <c r="L10" s="404"/>
      <c r="M10" s="399"/>
      <c r="N10" s="399"/>
      <c r="O10" s="399"/>
      <c r="P10" s="399"/>
      <c r="Q10" s="399"/>
      <c r="R10" s="399"/>
      <c r="S10" s="399"/>
      <c r="T10" s="399"/>
      <c r="U10" s="399"/>
      <c r="V10" s="399"/>
      <c r="W10" s="399"/>
      <c r="X10" s="399"/>
      <c r="Y10" s="405"/>
      <c r="Z10" s="406"/>
      <c r="AA10" s="407"/>
      <c r="AB10" s="1226"/>
      <c r="AC10" s="408"/>
      <c r="AD10" s="408"/>
      <c r="AE10" s="408"/>
      <c r="AF10" s="408"/>
      <c r="AG10" s="408"/>
      <c r="AH10" s="408"/>
      <c r="AI10" s="408"/>
      <c r="AJ10" s="408"/>
      <c r="AK10" s="408"/>
      <c r="AL10" s="408"/>
      <c r="AM10" s="408"/>
      <c r="AN10" s="408"/>
      <c r="AO10" s="409"/>
      <c r="AP10" s="408"/>
      <c r="AQ10" s="1579"/>
      <c r="AS10" s="1674"/>
    </row>
    <row r="11" spans="1:45" s="410" customFormat="1" ht="29.25" customHeight="1" thickBot="1">
      <c r="A11" s="2753" t="s">
        <v>8</v>
      </c>
      <c r="B11" s="2753"/>
      <c r="C11" s="2753"/>
      <c r="D11" s="1227"/>
      <c r="E11" s="2754" t="s">
        <v>1324</v>
      </c>
      <c r="F11" s="2755"/>
      <c r="G11" s="2755"/>
      <c r="H11" s="2755"/>
      <c r="I11" s="2755"/>
      <c r="J11" s="2755"/>
      <c r="K11" s="2755"/>
      <c r="L11" s="2755"/>
      <c r="M11" s="2755"/>
      <c r="N11" s="2755"/>
      <c r="O11" s="2755"/>
      <c r="P11" s="2755"/>
      <c r="Q11" s="2755"/>
      <c r="R11" s="2755"/>
      <c r="S11" s="2755"/>
      <c r="T11" s="2755"/>
      <c r="U11" s="2755"/>
      <c r="V11" s="2755"/>
      <c r="W11" s="2755"/>
      <c r="X11" s="2755"/>
      <c r="Y11" s="2755"/>
      <c r="Z11" s="2755"/>
      <c r="AA11" s="2755"/>
      <c r="AB11" s="2756"/>
      <c r="AC11" s="2757"/>
      <c r="AD11" s="2758"/>
      <c r="AE11" s="2758"/>
      <c r="AF11" s="2758"/>
      <c r="AG11" s="2758"/>
      <c r="AH11" s="2758"/>
      <c r="AI11" s="2758"/>
      <c r="AJ11" s="2758"/>
      <c r="AK11" s="2758"/>
      <c r="AL11" s="2758"/>
      <c r="AM11" s="2758"/>
      <c r="AN11" s="2758"/>
      <c r="AO11" s="2759"/>
      <c r="AP11" s="1573"/>
      <c r="AQ11" s="1580"/>
      <c r="AS11" s="1675"/>
    </row>
    <row r="12" spans="1:45" s="400" customFormat="1" ht="9.75" customHeight="1" thickBot="1">
      <c r="A12" s="398"/>
      <c r="B12" s="399"/>
      <c r="E12" s="399"/>
      <c r="F12" s="401"/>
      <c r="G12" s="402"/>
      <c r="H12" s="399"/>
      <c r="I12" s="403"/>
      <c r="J12" s="399"/>
      <c r="K12" s="404"/>
      <c r="L12" s="404"/>
      <c r="M12" s="399"/>
      <c r="N12" s="399"/>
      <c r="O12" s="399"/>
      <c r="P12" s="399"/>
      <c r="Q12" s="399"/>
      <c r="R12" s="399"/>
      <c r="S12" s="399"/>
      <c r="T12" s="399"/>
      <c r="U12" s="399"/>
      <c r="V12" s="399"/>
      <c r="W12" s="399"/>
      <c r="X12" s="399"/>
      <c r="Y12" s="405"/>
      <c r="Z12" s="406"/>
      <c r="AA12" s="407"/>
      <c r="AB12" s="1226"/>
      <c r="AC12" s="408"/>
      <c r="AD12" s="408"/>
      <c r="AE12" s="408"/>
      <c r="AF12" s="408"/>
      <c r="AG12" s="408"/>
      <c r="AH12" s="408"/>
      <c r="AI12" s="408"/>
      <c r="AJ12" s="408"/>
      <c r="AK12" s="408"/>
      <c r="AL12" s="408"/>
      <c r="AM12" s="408"/>
      <c r="AN12" s="408"/>
      <c r="AO12" s="409"/>
      <c r="AP12" s="408"/>
      <c r="AQ12" s="1581"/>
      <c r="AS12" s="1675"/>
    </row>
    <row r="13" spans="1:45" s="411" customFormat="1" ht="21" customHeight="1" thickBot="1">
      <c r="A13" s="2760" t="s">
        <v>10</v>
      </c>
      <c r="B13" s="2761"/>
      <c r="C13" s="2761"/>
      <c r="D13" s="1228"/>
      <c r="E13" s="2762" t="s">
        <v>309</v>
      </c>
      <c r="F13" s="2763"/>
      <c r="G13" s="2763"/>
      <c r="H13" s="2763"/>
      <c r="I13" s="2763"/>
      <c r="J13" s="2763"/>
      <c r="K13" s="2763"/>
      <c r="L13" s="2763"/>
      <c r="M13" s="2763"/>
      <c r="N13" s="2763"/>
      <c r="O13" s="2763"/>
      <c r="P13" s="2763"/>
      <c r="Q13" s="2763"/>
      <c r="R13" s="2763"/>
      <c r="S13" s="2763"/>
      <c r="T13" s="2763"/>
      <c r="U13" s="2763"/>
      <c r="V13" s="2763"/>
      <c r="W13" s="2763"/>
      <c r="X13" s="2763"/>
      <c r="Y13" s="2763"/>
      <c r="Z13" s="2763"/>
      <c r="AA13" s="2763"/>
      <c r="AB13" s="2764"/>
      <c r="AC13" s="2765"/>
      <c r="AD13" s="2766"/>
      <c r="AE13" s="2766"/>
      <c r="AF13" s="2766"/>
      <c r="AG13" s="2766"/>
      <c r="AH13" s="2766"/>
      <c r="AI13" s="2766"/>
      <c r="AJ13" s="2766"/>
      <c r="AK13" s="2766"/>
      <c r="AL13" s="2766"/>
      <c r="AM13" s="2766"/>
      <c r="AN13" s="2766"/>
      <c r="AO13" s="2767"/>
      <c r="AP13" s="1574"/>
      <c r="AQ13" s="1582"/>
      <c r="AS13" s="1675"/>
    </row>
    <row r="14" spans="1:45" s="475" customFormat="1" ht="8.25" customHeight="1" thickBot="1">
      <c r="A14" s="412"/>
      <c r="B14" s="413"/>
      <c r="C14" s="414"/>
      <c r="D14" s="414"/>
      <c r="E14" s="414"/>
      <c r="F14" s="415"/>
      <c r="G14" s="414"/>
      <c r="H14" s="414"/>
      <c r="I14" s="416"/>
      <c r="J14" s="414"/>
      <c r="K14" s="417"/>
      <c r="L14" s="417"/>
      <c r="M14" s="414"/>
      <c r="N14" s="414"/>
      <c r="O14" s="414"/>
      <c r="P14" s="414"/>
      <c r="Q14" s="414"/>
      <c r="R14" s="414"/>
      <c r="S14" s="414"/>
      <c r="T14" s="414"/>
      <c r="U14" s="414"/>
      <c r="V14" s="414"/>
      <c r="W14" s="414"/>
      <c r="X14" s="414"/>
      <c r="Y14" s="858"/>
      <c r="Z14" s="418"/>
      <c r="AA14" s="419"/>
      <c r="AB14" s="1229"/>
      <c r="AC14" s="408"/>
      <c r="AD14" s="408"/>
      <c r="AE14" s="408"/>
      <c r="AF14" s="408"/>
      <c r="AG14" s="408"/>
      <c r="AH14" s="408"/>
      <c r="AI14" s="408"/>
      <c r="AJ14" s="408"/>
      <c r="AK14" s="408"/>
      <c r="AL14" s="408"/>
      <c r="AM14" s="408"/>
      <c r="AN14" s="408"/>
      <c r="AO14" s="409"/>
      <c r="AP14" s="408"/>
      <c r="AQ14" s="1583"/>
      <c r="AS14" s="1676"/>
    </row>
    <row r="15" spans="1:45" s="423" customFormat="1" ht="64.5" customHeight="1" thickBot="1">
      <c r="A15" s="1230" t="s">
        <v>12</v>
      </c>
      <c r="B15" s="1231" t="s">
        <v>13</v>
      </c>
      <c r="C15" s="1230" t="s">
        <v>14</v>
      </c>
      <c r="D15" s="1230" t="s">
        <v>129</v>
      </c>
      <c r="E15" s="1232" t="s">
        <v>16</v>
      </c>
      <c r="F15" s="1233" t="s">
        <v>17</v>
      </c>
      <c r="G15" s="1234" t="s">
        <v>18</v>
      </c>
      <c r="H15" s="1234" t="s">
        <v>19</v>
      </c>
      <c r="I15" s="1235" t="s">
        <v>20</v>
      </c>
      <c r="J15" s="1234" t="s">
        <v>105</v>
      </c>
      <c r="K15" s="1234" t="s">
        <v>22</v>
      </c>
      <c r="L15" s="1234" t="s">
        <v>23</v>
      </c>
      <c r="M15" s="1236" t="s">
        <v>24</v>
      </c>
      <c r="N15" s="1236" t="s">
        <v>25</v>
      </c>
      <c r="O15" s="1236" t="s">
        <v>26</v>
      </c>
      <c r="P15" s="1236" t="s">
        <v>27</v>
      </c>
      <c r="Q15" s="1236" t="s">
        <v>28</v>
      </c>
      <c r="R15" s="1236" t="s">
        <v>29</v>
      </c>
      <c r="S15" s="1236" t="s">
        <v>30</v>
      </c>
      <c r="T15" s="1236" t="s">
        <v>31</v>
      </c>
      <c r="U15" s="1236" t="s">
        <v>32</v>
      </c>
      <c r="V15" s="1236" t="s">
        <v>33</v>
      </c>
      <c r="W15" s="1236" t="s">
        <v>34</v>
      </c>
      <c r="X15" s="1236" t="s">
        <v>35</v>
      </c>
      <c r="Y15" s="1237" t="s">
        <v>36</v>
      </c>
      <c r="Z15" s="1238" t="s">
        <v>337</v>
      </c>
      <c r="AA15" s="1239" t="s">
        <v>1550</v>
      </c>
      <c r="AB15" s="1240" t="s">
        <v>106</v>
      </c>
      <c r="AC15" s="1221" t="s">
        <v>40</v>
      </c>
      <c r="AD15" s="420" t="s">
        <v>41</v>
      </c>
      <c r="AE15" s="420" t="s">
        <v>42</v>
      </c>
      <c r="AF15" s="421" t="s">
        <v>43</v>
      </c>
      <c r="AG15" s="421" t="s">
        <v>44</v>
      </c>
      <c r="AH15" s="421" t="s">
        <v>45</v>
      </c>
      <c r="AI15" s="421" t="s">
        <v>46</v>
      </c>
      <c r="AJ15" s="421" t="s">
        <v>47</v>
      </c>
      <c r="AK15" s="421" t="s">
        <v>48</v>
      </c>
      <c r="AL15" s="421" t="s">
        <v>49</v>
      </c>
      <c r="AM15" s="421" t="s">
        <v>50</v>
      </c>
      <c r="AN15" s="421" t="s">
        <v>51</v>
      </c>
      <c r="AO15" s="422" t="s">
        <v>52</v>
      </c>
      <c r="AP15" s="1575"/>
      <c r="AQ15" s="1584" t="s">
        <v>1788</v>
      </c>
      <c r="AR15" s="1584" t="s">
        <v>1789</v>
      </c>
      <c r="AS15" s="1677" t="s">
        <v>1655</v>
      </c>
    </row>
    <row r="16" spans="1:45" s="432" customFormat="1" ht="56.25" customHeight="1">
      <c r="A16" s="2768">
        <v>1</v>
      </c>
      <c r="B16" s="2768" t="s">
        <v>1323</v>
      </c>
      <c r="C16" s="2771" t="s">
        <v>1322</v>
      </c>
      <c r="D16" s="730" t="s">
        <v>1321</v>
      </c>
      <c r="E16" s="424" t="s">
        <v>185</v>
      </c>
      <c r="F16" s="424">
        <v>1</v>
      </c>
      <c r="G16" s="424" t="s">
        <v>1320</v>
      </c>
      <c r="H16" s="424" t="s">
        <v>1316</v>
      </c>
      <c r="I16" s="425">
        <v>0.2</v>
      </c>
      <c r="J16" s="424" t="s">
        <v>1319</v>
      </c>
      <c r="K16" s="426">
        <v>42765</v>
      </c>
      <c r="L16" s="426">
        <v>43099</v>
      </c>
      <c r="M16" s="1939"/>
      <c r="N16" s="1939">
        <v>1</v>
      </c>
      <c r="O16" s="1939"/>
      <c r="P16" s="1939"/>
      <c r="Q16" s="1939"/>
      <c r="R16" s="1939"/>
      <c r="S16" s="1939"/>
      <c r="T16" s="1939"/>
      <c r="U16" s="1940"/>
      <c r="V16" s="1940"/>
      <c r="W16" s="1940"/>
      <c r="X16" s="1940"/>
      <c r="Y16" s="859">
        <f aca="true" t="shared" si="0" ref="Y16:Y24">SUM(M16:X16)</f>
        <v>1</v>
      </c>
      <c r="Z16" s="427">
        <v>0</v>
      </c>
      <c r="AA16" s="428"/>
      <c r="AB16" s="1241"/>
      <c r="AC16" s="1222"/>
      <c r="AD16" s="429"/>
      <c r="AE16" s="429"/>
      <c r="AF16" s="429"/>
      <c r="AG16" s="429"/>
      <c r="AH16" s="429"/>
      <c r="AI16" s="430"/>
      <c r="AJ16" s="430"/>
      <c r="AK16" s="2774"/>
      <c r="AL16" s="429"/>
      <c r="AM16" s="429"/>
      <c r="AN16" s="429"/>
      <c r="AO16" s="431"/>
      <c r="AP16" s="1576"/>
      <c r="AQ16" s="2206">
        <v>1</v>
      </c>
      <c r="AR16" s="2206">
        <v>1</v>
      </c>
      <c r="AS16" s="1678">
        <v>326</v>
      </c>
    </row>
    <row r="17" spans="1:45" s="432" customFormat="1" ht="105" customHeight="1">
      <c r="A17" s="2769"/>
      <c r="B17" s="2769"/>
      <c r="C17" s="2772"/>
      <c r="D17" s="730" t="s">
        <v>1318</v>
      </c>
      <c r="E17" s="424" t="s">
        <v>185</v>
      </c>
      <c r="F17" s="424">
        <v>4</v>
      </c>
      <c r="G17" s="424" t="s">
        <v>1317</v>
      </c>
      <c r="H17" s="424" t="s">
        <v>1316</v>
      </c>
      <c r="I17" s="425">
        <v>0.1</v>
      </c>
      <c r="J17" s="424" t="s">
        <v>1315</v>
      </c>
      <c r="K17" s="426">
        <v>42765</v>
      </c>
      <c r="L17" s="426">
        <v>43099</v>
      </c>
      <c r="M17" s="1939"/>
      <c r="N17" s="1939">
        <v>1</v>
      </c>
      <c r="O17" s="1939"/>
      <c r="P17" s="1939">
        <v>1</v>
      </c>
      <c r="Q17" s="1939"/>
      <c r="R17" s="1939">
        <v>1</v>
      </c>
      <c r="S17" s="1939"/>
      <c r="T17" s="1939">
        <v>1</v>
      </c>
      <c r="U17" s="1940"/>
      <c r="V17" s="1940">
        <v>1</v>
      </c>
      <c r="W17" s="1940"/>
      <c r="X17" s="1940">
        <v>1</v>
      </c>
      <c r="Y17" s="859">
        <f t="shared" si="0"/>
        <v>6</v>
      </c>
      <c r="Z17" s="427">
        <v>0</v>
      </c>
      <c r="AA17" s="428"/>
      <c r="AB17" s="1241"/>
      <c r="AC17" s="1222"/>
      <c r="AD17" s="429"/>
      <c r="AE17" s="429"/>
      <c r="AF17" s="429"/>
      <c r="AG17" s="429"/>
      <c r="AH17" s="429"/>
      <c r="AI17" s="430"/>
      <c r="AJ17" s="430"/>
      <c r="AK17" s="2774"/>
      <c r="AL17" s="429"/>
      <c r="AM17" s="429"/>
      <c r="AN17" s="429"/>
      <c r="AO17" s="431"/>
      <c r="AP17" s="1576"/>
      <c r="AQ17" s="2207">
        <v>0.5</v>
      </c>
      <c r="AR17" s="2207">
        <v>0.16666666666666666</v>
      </c>
      <c r="AS17" s="1678">
        <v>327</v>
      </c>
    </row>
    <row r="18" spans="1:45" s="437" customFormat="1" ht="105" customHeight="1" thickBot="1">
      <c r="A18" s="2769"/>
      <c r="B18" s="2769"/>
      <c r="C18" s="2773"/>
      <c r="D18" s="731" t="s">
        <v>1314</v>
      </c>
      <c r="E18" s="433" t="s">
        <v>169</v>
      </c>
      <c r="F18" s="433">
        <v>12</v>
      </c>
      <c r="G18" s="433" t="s">
        <v>1313</v>
      </c>
      <c r="H18" s="433" t="s">
        <v>1312</v>
      </c>
      <c r="I18" s="434">
        <v>0.1</v>
      </c>
      <c r="J18" s="433" t="s">
        <v>1311</v>
      </c>
      <c r="K18" s="426">
        <v>42765</v>
      </c>
      <c r="L18" s="426">
        <v>43099</v>
      </c>
      <c r="M18" s="1939">
        <v>1</v>
      </c>
      <c r="N18" s="1939">
        <v>1</v>
      </c>
      <c r="O18" s="1939">
        <v>1</v>
      </c>
      <c r="P18" s="1939">
        <v>1</v>
      </c>
      <c r="Q18" s="1939">
        <v>1</v>
      </c>
      <c r="R18" s="1939">
        <v>1</v>
      </c>
      <c r="S18" s="1939">
        <v>1</v>
      </c>
      <c r="T18" s="1939">
        <v>1</v>
      </c>
      <c r="U18" s="1940">
        <v>1</v>
      </c>
      <c r="V18" s="1940">
        <v>1</v>
      </c>
      <c r="W18" s="1940">
        <v>1</v>
      </c>
      <c r="X18" s="1940">
        <v>1</v>
      </c>
      <c r="Y18" s="859">
        <f t="shared" si="0"/>
        <v>12</v>
      </c>
      <c r="Z18" s="435">
        <v>0</v>
      </c>
      <c r="AA18" s="436"/>
      <c r="AB18" s="1242"/>
      <c r="AC18" s="1222"/>
      <c r="AD18" s="429"/>
      <c r="AE18" s="429"/>
      <c r="AF18" s="429"/>
      <c r="AG18" s="429"/>
      <c r="AH18" s="429"/>
      <c r="AI18" s="430"/>
      <c r="AJ18" s="430"/>
      <c r="AK18" s="2774"/>
      <c r="AL18" s="429"/>
      <c r="AM18" s="429"/>
      <c r="AN18" s="429"/>
      <c r="AO18" s="431"/>
      <c r="AP18" s="1576"/>
      <c r="AQ18" s="2206">
        <v>0.75</v>
      </c>
      <c r="AR18" s="2206">
        <v>0.25</v>
      </c>
      <c r="AS18" s="1678">
        <v>328</v>
      </c>
    </row>
    <row r="19" spans="1:45" s="432" customFormat="1" ht="71.25" customHeight="1">
      <c r="A19" s="2769"/>
      <c r="B19" s="2769"/>
      <c r="C19" s="2771" t="s">
        <v>1310</v>
      </c>
      <c r="D19" s="730" t="s">
        <v>1309</v>
      </c>
      <c r="E19" s="424" t="s">
        <v>85</v>
      </c>
      <c r="F19" s="424">
        <v>1</v>
      </c>
      <c r="G19" s="424" t="s">
        <v>383</v>
      </c>
      <c r="H19" s="424" t="s">
        <v>1293</v>
      </c>
      <c r="I19" s="425">
        <v>0.1</v>
      </c>
      <c r="J19" s="424" t="s">
        <v>1308</v>
      </c>
      <c r="K19" s="426">
        <v>42765</v>
      </c>
      <c r="L19" s="426">
        <v>43099</v>
      </c>
      <c r="M19" s="1939">
        <v>1</v>
      </c>
      <c r="N19" s="1939"/>
      <c r="O19" s="1939"/>
      <c r="P19" s="1939"/>
      <c r="Q19" s="1939"/>
      <c r="R19" s="1939"/>
      <c r="S19" s="1939"/>
      <c r="T19" s="1939"/>
      <c r="U19" s="1940"/>
      <c r="V19" s="1940"/>
      <c r="W19" s="1940"/>
      <c r="X19" s="1940"/>
      <c r="Y19" s="859">
        <f t="shared" si="0"/>
        <v>1</v>
      </c>
      <c r="Z19" s="427">
        <v>0</v>
      </c>
      <c r="AA19" s="428"/>
      <c r="AB19" s="1241"/>
      <c r="AC19" s="1222"/>
      <c r="AD19" s="429"/>
      <c r="AE19" s="429"/>
      <c r="AF19" s="429"/>
      <c r="AG19" s="429"/>
      <c r="AH19" s="429"/>
      <c r="AI19" s="430"/>
      <c r="AJ19" s="430"/>
      <c r="AK19" s="430"/>
      <c r="AL19" s="429"/>
      <c r="AM19" s="429"/>
      <c r="AN19" s="429"/>
      <c r="AO19" s="431"/>
      <c r="AP19" s="1576"/>
      <c r="AQ19" s="2206">
        <v>1</v>
      </c>
      <c r="AR19" s="2206">
        <v>1</v>
      </c>
      <c r="AS19" s="1678">
        <v>329</v>
      </c>
    </row>
    <row r="20" spans="1:45" s="432" customFormat="1" ht="56.25" customHeight="1">
      <c r="A20" s="2769"/>
      <c r="B20" s="2769"/>
      <c r="C20" s="2772"/>
      <c r="D20" s="730" t="s">
        <v>1307</v>
      </c>
      <c r="E20" s="424" t="s">
        <v>1299</v>
      </c>
      <c r="F20" s="424">
        <v>1</v>
      </c>
      <c r="G20" s="424" t="s">
        <v>1298</v>
      </c>
      <c r="H20" s="424" t="s">
        <v>1293</v>
      </c>
      <c r="I20" s="425">
        <v>0.1</v>
      </c>
      <c r="J20" s="424" t="s">
        <v>1306</v>
      </c>
      <c r="K20" s="426">
        <v>42765</v>
      </c>
      <c r="L20" s="426">
        <v>43099</v>
      </c>
      <c r="M20" s="1939">
        <v>1</v>
      </c>
      <c r="N20" s="1939"/>
      <c r="O20" s="1939"/>
      <c r="P20" s="1939"/>
      <c r="Q20" s="1939"/>
      <c r="R20" s="1939"/>
      <c r="S20" s="1939"/>
      <c r="T20" s="1939"/>
      <c r="U20" s="1940"/>
      <c r="V20" s="1940"/>
      <c r="W20" s="1940"/>
      <c r="X20" s="1940"/>
      <c r="Y20" s="859">
        <f t="shared" si="0"/>
        <v>1</v>
      </c>
      <c r="Z20" s="427">
        <v>0</v>
      </c>
      <c r="AA20" s="428"/>
      <c r="AB20" s="1241"/>
      <c r="AC20" s="1222"/>
      <c r="AD20" s="429"/>
      <c r="AE20" s="429"/>
      <c r="AF20" s="429"/>
      <c r="AG20" s="429"/>
      <c r="AH20" s="429"/>
      <c r="AI20" s="430"/>
      <c r="AJ20" s="430"/>
      <c r="AK20" s="430"/>
      <c r="AL20" s="429"/>
      <c r="AM20" s="429"/>
      <c r="AN20" s="429"/>
      <c r="AO20" s="431"/>
      <c r="AP20" s="1576"/>
      <c r="AQ20" s="2206">
        <v>1</v>
      </c>
      <c r="AR20" s="2206">
        <v>1</v>
      </c>
      <c r="AS20" s="1678">
        <v>330</v>
      </c>
    </row>
    <row r="21" spans="1:45" s="432" customFormat="1" ht="85.5" customHeight="1">
      <c r="A21" s="2769"/>
      <c r="B21" s="2769"/>
      <c r="C21" s="2772"/>
      <c r="D21" s="730" t="s">
        <v>1694</v>
      </c>
      <c r="E21" s="424" t="s">
        <v>1305</v>
      </c>
      <c r="F21" s="424">
        <v>10</v>
      </c>
      <c r="G21" s="424" t="s">
        <v>1298</v>
      </c>
      <c r="H21" s="424" t="s">
        <v>1293</v>
      </c>
      <c r="I21" s="425">
        <v>0.1</v>
      </c>
      <c r="J21" s="424" t="s">
        <v>1304</v>
      </c>
      <c r="K21" s="426">
        <v>42765</v>
      </c>
      <c r="L21" s="426">
        <v>43099</v>
      </c>
      <c r="M21" s="1939"/>
      <c r="N21" s="1939">
        <v>1</v>
      </c>
      <c r="O21" s="1939">
        <v>1</v>
      </c>
      <c r="P21" s="1939">
        <v>1</v>
      </c>
      <c r="Q21" s="1939">
        <v>1</v>
      </c>
      <c r="R21" s="1939">
        <v>1</v>
      </c>
      <c r="S21" s="1939">
        <v>1</v>
      </c>
      <c r="T21" s="1939">
        <v>1</v>
      </c>
      <c r="U21" s="1940">
        <v>1</v>
      </c>
      <c r="V21" s="1940">
        <v>1</v>
      </c>
      <c r="W21" s="1940">
        <v>1</v>
      </c>
      <c r="X21" s="1940"/>
      <c r="Y21" s="859">
        <f t="shared" si="0"/>
        <v>10</v>
      </c>
      <c r="Z21" s="427">
        <v>0</v>
      </c>
      <c r="AA21" s="428"/>
      <c r="AB21" s="1241"/>
      <c r="AC21" s="1223"/>
      <c r="AD21" s="439"/>
      <c r="AE21" s="438"/>
      <c r="AF21" s="440"/>
      <c r="AG21" s="440"/>
      <c r="AH21" s="441"/>
      <c r="AI21" s="430"/>
      <c r="AJ21" s="430"/>
      <c r="AK21" s="430"/>
      <c r="AL21" s="429"/>
      <c r="AM21" s="429"/>
      <c r="AN21" s="429"/>
      <c r="AO21" s="442"/>
      <c r="AP21" s="1577"/>
      <c r="AQ21" s="2206">
        <v>0.6666666666666666</v>
      </c>
      <c r="AR21" s="2206">
        <v>0.2</v>
      </c>
      <c r="AS21" s="1678">
        <v>331</v>
      </c>
    </row>
    <row r="22" spans="1:45" s="432" customFormat="1" ht="59.25" customHeight="1">
      <c r="A22" s="2769"/>
      <c r="B22" s="2769"/>
      <c r="C22" s="2772"/>
      <c r="D22" s="730" t="s">
        <v>1303</v>
      </c>
      <c r="E22" s="424" t="s">
        <v>433</v>
      </c>
      <c r="F22" s="424">
        <v>10</v>
      </c>
      <c r="G22" s="424" t="s">
        <v>1302</v>
      </c>
      <c r="H22" s="424" t="s">
        <v>1293</v>
      </c>
      <c r="I22" s="425">
        <v>0.1</v>
      </c>
      <c r="J22" s="424" t="s">
        <v>1301</v>
      </c>
      <c r="K22" s="426">
        <v>42765</v>
      </c>
      <c r="L22" s="426">
        <v>43099</v>
      </c>
      <c r="M22" s="1939"/>
      <c r="N22" s="1939">
        <v>1</v>
      </c>
      <c r="O22" s="1939">
        <v>1</v>
      </c>
      <c r="P22" s="1939">
        <v>1</v>
      </c>
      <c r="Q22" s="1939">
        <v>1</v>
      </c>
      <c r="R22" s="1939">
        <v>1</v>
      </c>
      <c r="S22" s="1939">
        <v>1</v>
      </c>
      <c r="T22" s="1939">
        <v>1</v>
      </c>
      <c r="U22" s="1940">
        <v>1</v>
      </c>
      <c r="V22" s="1940">
        <v>1</v>
      </c>
      <c r="W22" s="1940">
        <v>1</v>
      </c>
      <c r="X22" s="1940"/>
      <c r="Y22" s="859">
        <f t="shared" si="0"/>
        <v>10</v>
      </c>
      <c r="Z22" s="427">
        <v>0</v>
      </c>
      <c r="AA22" s="428"/>
      <c r="AB22" s="1241"/>
      <c r="AC22" s="1223"/>
      <c r="AD22" s="439"/>
      <c r="AE22" s="438"/>
      <c r="AF22" s="438"/>
      <c r="AG22" s="438"/>
      <c r="AH22" s="441"/>
      <c r="AI22" s="441"/>
      <c r="AJ22" s="430"/>
      <c r="AK22" s="430"/>
      <c r="AL22" s="429"/>
      <c r="AM22" s="429"/>
      <c r="AN22" s="429"/>
      <c r="AO22" s="442"/>
      <c r="AP22" s="1577"/>
      <c r="AQ22" s="2206">
        <v>0.6666666666666666</v>
      </c>
      <c r="AR22" s="2206">
        <v>0.2</v>
      </c>
      <c r="AS22" s="1678">
        <v>332</v>
      </c>
    </row>
    <row r="23" spans="1:45" s="432" customFormat="1" ht="68.25" customHeight="1">
      <c r="A23" s="2769"/>
      <c r="B23" s="2769"/>
      <c r="C23" s="2772"/>
      <c r="D23" s="730" t="s">
        <v>1300</v>
      </c>
      <c r="E23" s="424" t="s">
        <v>1299</v>
      </c>
      <c r="F23" s="424">
        <v>1</v>
      </c>
      <c r="G23" s="424" t="s">
        <v>1298</v>
      </c>
      <c r="H23" s="424" t="s">
        <v>1293</v>
      </c>
      <c r="I23" s="425">
        <v>0.1</v>
      </c>
      <c r="J23" s="424" t="s">
        <v>1297</v>
      </c>
      <c r="K23" s="426">
        <v>42765</v>
      </c>
      <c r="L23" s="426">
        <v>43099</v>
      </c>
      <c r="M23" s="1939"/>
      <c r="N23" s="1939"/>
      <c r="O23" s="1939"/>
      <c r="P23" s="1939"/>
      <c r="Q23" s="1939"/>
      <c r="R23" s="1939"/>
      <c r="S23" s="1939"/>
      <c r="T23" s="1939"/>
      <c r="U23" s="1940"/>
      <c r="V23" s="1940"/>
      <c r="W23" s="1940"/>
      <c r="X23" s="1940">
        <v>1</v>
      </c>
      <c r="Y23" s="859">
        <f t="shared" si="0"/>
        <v>1</v>
      </c>
      <c r="Z23" s="427">
        <v>0</v>
      </c>
      <c r="AA23" s="428"/>
      <c r="AB23" s="1241"/>
      <c r="AC23" s="1224"/>
      <c r="AD23" s="439"/>
      <c r="AE23" s="440"/>
      <c r="AF23" s="440"/>
      <c r="AG23" s="438"/>
      <c r="AH23" s="441"/>
      <c r="AI23" s="430"/>
      <c r="AJ23" s="430"/>
      <c r="AK23" s="430"/>
      <c r="AL23" s="429"/>
      <c r="AM23" s="429"/>
      <c r="AN23" s="429"/>
      <c r="AO23" s="443"/>
      <c r="AP23" s="1578"/>
      <c r="AQ23" s="2207" t="s">
        <v>95</v>
      </c>
      <c r="AR23" s="2207">
        <v>0</v>
      </c>
      <c r="AS23" s="1678">
        <v>333</v>
      </c>
    </row>
    <row r="24" spans="1:45" s="432" customFormat="1" ht="66" customHeight="1" thickBot="1">
      <c r="A24" s="2770"/>
      <c r="B24" s="2770"/>
      <c r="C24" s="2773"/>
      <c r="D24" s="730" t="s">
        <v>1296</v>
      </c>
      <c r="E24" s="424" t="s">
        <v>1295</v>
      </c>
      <c r="F24" s="424">
        <v>1</v>
      </c>
      <c r="G24" s="424" t="s">
        <v>1294</v>
      </c>
      <c r="H24" s="424" t="s">
        <v>1293</v>
      </c>
      <c r="I24" s="425">
        <v>0.1</v>
      </c>
      <c r="J24" s="424" t="s">
        <v>1292</v>
      </c>
      <c r="K24" s="426">
        <v>42765</v>
      </c>
      <c r="L24" s="426">
        <v>43099</v>
      </c>
      <c r="M24" s="1939">
        <v>1</v>
      </c>
      <c r="N24" s="1939"/>
      <c r="O24" s="1939"/>
      <c r="P24" s="1939"/>
      <c r="Q24" s="1939"/>
      <c r="R24" s="1939"/>
      <c r="S24" s="1939"/>
      <c r="T24" s="1939"/>
      <c r="U24" s="1940"/>
      <c r="V24" s="1940"/>
      <c r="W24" s="1940"/>
      <c r="X24" s="1940"/>
      <c r="Y24" s="859">
        <f t="shared" si="0"/>
        <v>1</v>
      </c>
      <c r="Z24" s="427">
        <v>0</v>
      </c>
      <c r="AA24" s="428"/>
      <c r="AB24" s="1241"/>
      <c r="AC24" s="1224"/>
      <c r="AD24" s="439"/>
      <c r="AE24" s="440"/>
      <c r="AF24" s="440"/>
      <c r="AG24" s="438"/>
      <c r="AH24" s="441"/>
      <c r="AI24" s="430"/>
      <c r="AJ24" s="430"/>
      <c r="AK24" s="430"/>
      <c r="AL24" s="429"/>
      <c r="AM24" s="429"/>
      <c r="AN24" s="429"/>
      <c r="AO24" s="443"/>
      <c r="AP24" s="1578"/>
      <c r="AQ24" s="2206">
        <v>1</v>
      </c>
      <c r="AR24" s="2206">
        <v>1</v>
      </c>
      <c r="AS24" s="1678">
        <v>334</v>
      </c>
    </row>
    <row r="25" spans="1:45" s="450" customFormat="1" ht="19.5" customHeight="1" thickBot="1">
      <c r="A25" s="2750" t="s">
        <v>92</v>
      </c>
      <c r="B25" s="2751"/>
      <c r="C25" s="2752"/>
      <c r="D25" s="1941"/>
      <c r="E25" s="1942"/>
      <c r="F25" s="1942"/>
      <c r="G25" s="1942"/>
      <c r="H25" s="1942"/>
      <c r="I25" s="1943">
        <f>SUM(I16:I24)</f>
        <v>0.9999999999999999</v>
      </c>
      <c r="J25" s="1942"/>
      <c r="K25" s="1942"/>
      <c r="L25" s="1942"/>
      <c r="M25" s="1942"/>
      <c r="N25" s="1942"/>
      <c r="O25" s="1942"/>
      <c r="P25" s="1942"/>
      <c r="Q25" s="1942"/>
      <c r="R25" s="1942"/>
      <c r="S25" s="1942"/>
      <c r="T25" s="1942"/>
      <c r="U25" s="1942"/>
      <c r="V25" s="1942"/>
      <c r="W25" s="1942"/>
      <c r="X25" s="1942"/>
      <c r="Y25" s="1944"/>
      <c r="Z25" s="1945">
        <f>SUM(Z16:Z24)</f>
        <v>0</v>
      </c>
      <c r="AA25" s="1946"/>
      <c r="AB25" s="1947"/>
      <c r="AC25" s="1224"/>
      <c r="AD25" s="439"/>
      <c r="AE25" s="449"/>
      <c r="AF25" s="430"/>
      <c r="AG25" s="438"/>
      <c r="AH25" s="430"/>
      <c r="AI25" s="430"/>
      <c r="AJ25" s="430"/>
      <c r="AK25" s="430"/>
      <c r="AL25" s="429"/>
      <c r="AM25" s="429"/>
      <c r="AN25" s="429"/>
      <c r="AO25" s="443"/>
      <c r="AP25" s="1578"/>
      <c r="AQ25" s="2208">
        <f>AVERAGE(AQ16:AQ24)</f>
        <v>0.8229166666666667</v>
      </c>
      <c r="AR25" s="2208"/>
      <c r="AS25" s="1679"/>
    </row>
    <row r="26" spans="1:45" s="432" customFormat="1" ht="96.75" customHeight="1">
      <c r="A26" s="2778">
        <v>2</v>
      </c>
      <c r="B26" s="2778" t="s">
        <v>1291</v>
      </c>
      <c r="C26" s="2781" t="s">
        <v>1290</v>
      </c>
      <c r="D26" s="730" t="s">
        <v>1289</v>
      </c>
      <c r="E26" s="424" t="s">
        <v>520</v>
      </c>
      <c r="F26" s="451">
        <v>2</v>
      </c>
      <c r="G26" s="452" t="s">
        <v>1195</v>
      </c>
      <c r="H26" s="452" t="s">
        <v>1279</v>
      </c>
      <c r="I26" s="425">
        <v>0.25</v>
      </c>
      <c r="J26" s="452" t="s">
        <v>1288</v>
      </c>
      <c r="K26" s="426">
        <v>42765</v>
      </c>
      <c r="L26" s="426">
        <v>43099</v>
      </c>
      <c r="M26" s="1939"/>
      <c r="N26" s="1939"/>
      <c r="O26" s="1939"/>
      <c r="P26" s="1939"/>
      <c r="Q26" s="1939"/>
      <c r="R26" s="1939">
        <v>1</v>
      </c>
      <c r="S26" s="1939"/>
      <c r="T26" s="1939"/>
      <c r="U26" s="1940"/>
      <c r="V26" s="1940"/>
      <c r="W26" s="1940"/>
      <c r="X26" s="1940">
        <v>1</v>
      </c>
      <c r="Y26" s="859">
        <f>SUM(M26:X26)</f>
        <v>2</v>
      </c>
      <c r="Z26" s="427"/>
      <c r="AA26" s="428"/>
      <c r="AB26" s="1241"/>
      <c r="AC26" s="1224"/>
      <c r="AD26" s="439"/>
      <c r="AE26" s="440"/>
      <c r="AF26" s="440"/>
      <c r="AG26" s="438"/>
      <c r="AH26" s="441"/>
      <c r="AI26" s="429"/>
      <c r="AJ26" s="430"/>
      <c r="AK26" s="429"/>
      <c r="AL26" s="429"/>
      <c r="AM26" s="429"/>
      <c r="AN26" s="429"/>
      <c r="AO26" s="443"/>
      <c r="AP26" s="1578"/>
      <c r="AQ26" s="2207" t="s">
        <v>95</v>
      </c>
      <c r="AR26" s="2207">
        <v>0</v>
      </c>
      <c r="AS26" s="1678">
        <v>335</v>
      </c>
    </row>
    <row r="27" spans="1:45" s="432" customFormat="1" ht="91.5" customHeight="1">
      <c r="A27" s="2779"/>
      <c r="B27" s="2779"/>
      <c r="C27" s="2782"/>
      <c r="D27" s="733" t="s">
        <v>1287</v>
      </c>
      <c r="E27" s="454" t="s">
        <v>1284</v>
      </c>
      <c r="F27" s="1948">
        <v>4</v>
      </c>
      <c r="G27" s="452" t="s">
        <v>1283</v>
      </c>
      <c r="H27" s="452" t="s">
        <v>1279</v>
      </c>
      <c r="I27" s="425">
        <v>0.25</v>
      </c>
      <c r="J27" s="452" t="s">
        <v>1286</v>
      </c>
      <c r="K27" s="426">
        <v>42765</v>
      </c>
      <c r="L27" s="426">
        <v>43099</v>
      </c>
      <c r="M27" s="1939"/>
      <c r="N27" s="1939"/>
      <c r="O27" s="1939">
        <v>1</v>
      </c>
      <c r="P27" s="1939"/>
      <c r="Q27" s="1939"/>
      <c r="R27" s="1939">
        <v>1</v>
      </c>
      <c r="S27" s="1939"/>
      <c r="T27" s="1939"/>
      <c r="U27" s="1940">
        <v>1</v>
      </c>
      <c r="V27" s="1940"/>
      <c r="W27" s="1940"/>
      <c r="X27" s="1940">
        <v>1</v>
      </c>
      <c r="Y27" s="859">
        <f>SUM(M27:X27)</f>
        <v>4</v>
      </c>
      <c r="Z27" s="427">
        <v>0</v>
      </c>
      <c r="AA27" s="428"/>
      <c r="AB27" s="1241"/>
      <c r="AC27" s="1224"/>
      <c r="AD27" s="439"/>
      <c r="AE27" s="440"/>
      <c r="AF27" s="440"/>
      <c r="AG27" s="438"/>
      <c r="AH27" s="441"/>
      <c r="AI27" s="429"/>
      <c r="AJ27" s="453"/>
      <c r="AK27" s="429"/>
      <c r="AL27" s="429"/>
      <c r="AM27" s="429"/>
      <c r="AN27" s="429"/>
      <c r="AO27" s="443"/>
      <c r="AP27" s="1578"/>
      <c r="AQ27" s="2207">
        <v>1</v>
      </c>
      <c r="AR27" s="2207">
        <v>0.25</v>
      </c>
      <c r="AS27" s="1678">
        <v>336</v>
      </c>
    </row>
    <row r="28" spans="1:45" s="432" customFormat="1" ht="55.5" customHeight="1">
      <c r="A28" s="2779"/>
      <c r="B28" s="2779"/>
      <c r="C28" s="2782"/>
      <c r="D28" s="733" t="s">
        <v>1285</v>
      </c>
      <c r="E28" s="454" t="s">
        <v>1284</v>
      </c>
      <c r="F28" s="454">
        <v>4</v>
      </c>
      <c r="G28" s="452" t="s">
        <v>1283</v>
      </c>
      <c r="H28" s="452" t="s">
        <v>1279</v>
      </c>
      <c r="I28" s="425">
        <v>0.25</v>
      </c>
      <c r="J28" s="452" t="s">
        <v>1282</v>
      </c>
      <c r="K28" s="426">
        <v>42765</v>
      </c>
      <c r="L28" s="426">
        <v>43099</v>
      </c>
      <c r="M28" s="1939"/>
      <c r="N28" s="1939"/>
      <c r="O28" s="1939"/>
      <c r="P28" s="1939">
        <v>1</v>
      </c>
      <c r="Q28" s="1939"/>
      <c r="R28" s="1939"/>
      <c r="S28" s="1939">
        <v>1</v>
      </c>
      <c r="T28" s="1939"/>
      <c r="U28" s="1940"/>
      <c r="V28" s="1940">
        <v>1</v>
      </c>
      <c r="W28" s="1940"/>
      <c r="X28" s="1940">
        <v>1</v>
      </c>
      <c r="Y28" s="859">
        <f>SUM(M28:X28)</f>
        <v>4</v>
      </c>
      <c r="Z28" s="427"/>
      <c r="AA28" s="428"/>
      <c r="AB28" s="1241"/>
      <c r="AC28" s="1224"/>
      <c r="AD28" s="439"/>
      <c r="AE28" s="440"/>
      <c r="AF28" s="440"/>
      <c r="AG28" s="438"/>
      <c r="AH28" s="441"/>
      <c r="AI28" s="429"/>
      <c r="AJ28" s="453"/>
      <c r="AK28" s="429"/>
      <c r="AL28" s="429"/>
      <c r="AM28" s="429"/>
      <c r="AN28" s="429"/>
      <c r="AO28" s="443"/>
      <c r="AP28" s="1578"/>
      <c r="AQ28" s="2207">
        <v>1</v>
      </c>
      <c r="AR28" s="2207">
        <v>0.25</v>
      </c>
      <c r="AS28" s="1678">
        <v>337</v>
      </c>
    </row>
    <row r="29" spans="1:45" s="432" customFormat="1" ht="46.5" customHeight="1" thickBot="1">
      <c r="A29" s="2780"/>
      <c r="B29" s="2780"/>
      <c r="C29" s="2783"/>
      <c r="D29" s="733" t="s">
        <v>1355</v>
      </c>
      <c r="E29" s="452" t="s">
        <v>1281</v>
      </c>
      <c r="F29" s="1949">
        <v>2</v>
      </c>
      <c r="G29" s="454" t="s">
        <v>1280</v>
      </c>
      <c r="H29" s="452" t="s">
        <v>1279</v>
      </c>
      <c r="I29" s="425">
        <v>0.25</v>
      </c>
      <c r="J29" s="454" t="s">
        <v>1278</v>
      </c>
      <c r="K29" s="426">
        <v>42765</v>
      </c>
      <c r="L29" s="426">
        <v>43099</v>
      </c>
      <c r="M29" s="1939"/>
      <c r="N29" s="1939"/>
      <c r="O29" s="1939"/>
      <c r="P29" s="1939"/>
      <c r="Q29" s="1939"/>
      <c r="R29" s="1939">
        <v>1</v>
      </c>
      <c r="S29" s="1939"/>
      <c r="T29" s="1939"/>
      <c r="U29" s="1940"/>
      <c r="V29" s="1940"/>
      <c r="W29" s="1940"/>
      <c r="X29" s="1940">
        <v>1</v>
      </c>
      <c r="Y29" s="859">
        <f>SUM(M29:X29)</f>
        <v>2</v>
      </c>
      <c r="Z29" s="427"/>
      <c r="AA29" s="428"/>
      <c r="AB29" s="1241"/>
      <c r="AC29" s="1224"/>
      <c r="AD29" s="439"/>
      <c r="AE29" s="440"/>
      <c r="AF29" s="440"/>
      <c r="AG29" s="438"/>
      <c r="AH29" s="441"/>
      <c r="AI29" s="429"/>
      <c r="AJ29" s="453"/>
      <c r="AK29" s="429"/>
      <c r="AL29" s="429"/>
      <c r="AM29" s="429"/>
      <c r="AN29" s="429"/>
      <c r="AO29" s="443"/>
      <c r="AP29" s="1578"/>
      <c r="AQ29" s="2207" t="s">
        <v>95</v>
      </c>
      <c r="AR29" s="2207">
        <v>0</v>
      </c>
      <c r="AS29" s="1678">
        <v>338</v>
      </c>
    </row>
    <row r="30" spans="1:45" s="450" customFormat="1" ht="18.75" thickBot="1">
      <c r="A30" s="2750" t="s">
        <v>92</v>
      </c>
      <c r="B30" s="2751"/>
      <c r="C30" s="2752"/>
      <c r="D30" s="1941"/>
      <c r="E30" s="1942"/>
      <c r="F30" s="1942"/>
      <c r="G30" s="1942"/>
      <c r="H30" s="1942"/>
      <c r="I30" s="1943">
        <f>SUM(I26:I29)</f>
        <v>1</v>
      </c>
      <c r="J30" s="1942"/>
      <c r="K30" s="1942"/>
      <c r="L30" s="1942"/>
      <c r="M30" s="1942"/>
      <c r="N30" s="1942"/>
      <c r="O30" s="1942"/>
      <c r="P30" s="1942"/>
      <c r="Q30" s="1942"/>
      <c r="R30" s="1942"/>
      <c r="S30" s="1942"/>
      <c r="T30" s="1942"/>
      <c r="U30" s="1942"/>
      <c r="V30" s="1942"/>
      <c r="W30" s="1942"/>
      <c r="X30" s="1942"/>
      <c r="Y30" s="1944"/>
      <c r="Z30" s="1945"/>
      <c r="AA30" s="1946"/>
      <c r="AB30" s="1947"/>
      <c r="AC30" s="1224"/>
      <c r="AD30" s="439"/>
      <c r="AE30" s="440"/>
      <c r="AF30" s="440"/>
      <c r="AG30" s="438"/>
      <c r="AH30" s="441"/>
      <c r="AI30" s="429"/>
      <c r="AJ30" s="453"/>
      <c r="AK30" s="429"/>
      <c r="AL30" s="429"/>
      <c r="AM30" s="429"/>
      <c r="AN30" s="429"/>
      <c r="AO30" s="443"/>
      <c r="AP30" s="1578"/>
      <c r="AQ30" s="2208">
        <f>AVERAGE(AQ26:AQ29)</f>
        <v>1</v>
      </c>
      <c r="AR30" s="2208"/>
      <c r="AS30" s="1679"/>
    </row>
    <row r="31" spans="1:45" s="432" customFormat="1" ht="105.75" customHeight="1">
      <c r="A31" s="2784">
        <v>3</v>
      </c>
      <c r="B31" s="2784" t="s">
        <v>1391</v>
      </c>
      <c r="C31" s="2781" t="s">
        <v>1277</v>
      </c>
      <c r="D31" s="482" t="s">
        <v>1354</v>
      </c>
      <c r="E31" s="452" t="s">
        <v>1353</v>
      </c>
      <c r="F31" s="455">
        <v>1</v>
      </c>
      <c r="G31" s="452" t="s">
        <v>1386</v>
      </c>
      <c r="H31" s="452" t="s">
        <v>1272</v>
      </c>
      <c r="I31" s="425">
        <v>0.2</v>
      </c>
      <c r="J31" s="452" t="s">
        <v>1276</v>
      </c>
      <c r="K31" s="456">
        <v>42765</v>
      </c>
      <c r="L31" s="456">
        <v>43099</v>
      </c>
      <c r="M31" s="1950">
        <v>1</v>
      </c>
      <c r="N31" s="1950">
        <v>1</v>
      </c>
      <c r="O31" s="1950">
        <v>1</v>
      </c>
      <c r="P31" s="1950">
        <v>1</v>
      </c>
      <c r="Q31" s="1950">
        <v>1</v>
      </c>
      <c r="R31" s="1950">
        <v>1</v>
      </c>
      <c r="S31" s="1950">
        <v>1</v>
      </c>
      <c r="T31" s="1950">
        <v>1</v>
      </c>
      <c r="U31" s="1950">
        <v>1</v>
      </c>
      <c r="V31" s="1950">
        <v>1</v>
      </c>
      <c r="W31" s="1950">
        <v>1</v>
      </c>
      <c r="X31" s="1950">
        <v>1</v>
      </c>
      <c r="Y31" s="860">
        <v>1</v>
      </c>
      <c r="Z31" s="427">
        <v>0</v>
      </c>
      <c r="AA31" s="428"/>
      <c r="AB31" s="1241"/>
      <c r="AC31" s="1224"/>
      <c r="AD31" s="439"/>
      <c r="AE31" s="440"/>
      <c r="AF31" s="440"/>
      <c r="AG31" s="438"/>
      <c r="AH31" s="441"/>
      <c r="AI31" s="429"/>
      <c r="AJ31" s="453"/>
      <c r="AK31" s="429"/>
      <c r="AL31" s="429"/>
      <c r="AM31" s="429"/>
      <c r="AN31" s="429"/>
      <c r="AO31" s="443"/>
      <c r="AP31" s="1578"/>
      <c r="AQ31" s="2206">
        <v>1</v>
      </c>
      <c r="AR31" s="2206">
        <v>0.0025</v>
      </c>
      <c r="AS31" s="1678">
        <v>339</v>
      </c>
    </row>
    <row r="32" spans="1:45" s="432" customFormat="1" ht="66.75" customHeight="1">
      <c r="A32" s="2785"/>
      <c r="B32" s="2785"/>
      <c r="C32" s="2782"/>
      <c r="D32" s="482" t="s">
        <v>1275</v>
      </c>
      <c r="E32" s="452" t="s">
        <v>1274</v>
      </c>
      <c r="F32" s="455">
        <v>1</v>
      </c>
      <c r="G32" s="452" t="s">
        <v>1273</v>
      </c>
      <c r="H32" s="452" t="s">
        <v>1272</v>
      </c>
      <c r="I32" s="425">
        <v>0.2</v>
      </c>
      <c r="J32" s="452" t="s">
        <v>1271</v>
      </c>
      <c r="K32" s="456">
        <v>42765</v>
      </c>
      <c r="L32" s="456">
        <v>43099</v>
      </c>
      <c r="M32" s="1950">
        <v>1</v>
      </c>
      <c r="N32" s="1950">
        <v>1</v>
      </c>
      <c r="O32" s="1950">
        <v>1</v>
      </c>
      <c r="P32" s="1950">
        <v>1</v>
      </c>
      <c r="Q32" s="1950">
        <v>1</v>
      </c>
      <c r="R32" s="1950">
        <v>1</v>
      </c>
      <c r="S32" s="1950">
        <v>1</v>
      </c>
      <c r="T32" s="1950">
        <v>1</v>
      </c>
      <c r="U32" s="1950">
        <v>1</v>
      </c>
      <c r="V32" s="1950">
        <v>1</v>
      </c>
      <c r="W32" s="1950">
        <v>1</v>
      </c>
      <c r="X32" s="1950">
        <v>1</v>
      </c>
      <c r="Y32" s="859">
        <f>SUM(M32:X32)</f>
        <v>12</v>
      </c>
      <c r="Z32" s="427">
        <v>0</v>
      </c>
      <c r="AA32" s="428"/>
      <c r="AB32" s="1241"/>
      <c r="AC32" s="1224"/>
      <c r="AD32" s="439"/>
      <c r="AE32" s="440"/>
      <c r="AF32" s="440"/>
      <c r="AG32" s="438"/>
      <c r="AH32" s="441"/>
      <c r="AI32" s="429"/>
      <c r="AJ32" s="453"/>
      <c r="AK32" s="429"/>
      <c r="AL32" s="429"/>
      <c r="AM32" s="429"/>
      <c r="AN32" s="429"/>
      <c r="AO32" s="443"/>
      <c r="AP32" s="1578"/>
      <c r="AQ32" s="2206">
        <v>1</v>
      </c>
      <c r="AR32" s="2206">
        <v>0.0025</v>
      </c>
      <c r="AS32" s="1678">
        <v>340</v>
      </c>
    </row>
    <row r="33" spans="1:45" s="432" customFormat="1" ht="69.75" customHeight="1" thickBot="1">
      <c r="A33" s="2785"/>
      <c r="B33" s="2785"/>
      <c r="C33" s="2782"/>
      <c r="D33" s="1746" t="s">
        <v>1722</v>
      </c>
      <c r="E33" s="1749" t="s">
        <v>799</v>
      </c>
      <c r="F33" s="697">
        <v>6</v>
      </c>
      <c r="G33" s="1750" t="s">
        <v>1733</v>
      </c>
      <c r="H33" s="452" t="s">
        <v>1272</v>
      </c>
      <c r="I33" s="700">
        <v>0.16666666666666666</v>
      </c>
      <c r="J33" s="1751" t="s">
        <v>1736</v>
      </c>
      <c r="K33" s="1748">
        <v>42736</v>
      </c>
      <c r="L33" s="1748">
        <v>43100</v>
      </c>
      <c r="M33" s="1503"/>
      <c r="N33" s="1503"/>
      <c r="O33" s="1503">
        <v>2</v>
      </c>
      <c r="P33" s="1503"/>
      <c r="Q33" s="1503"/>
      <c r="R33" s="1503"/>
      <c r="S33" s="1503">
        <v>2</v>
      </c>
      <c r="T33" s="1503"/>
      <c r="U33" s="1503"/>
      <c r="V33" s="1503"/>
      <c r="W33" s="1503"/>
      <c r="X33" s="1503">
        <v>2</v>
      </c>
      <c r="Y33" s="703">
        <f>SUM(M33:X33)</f>
        <v>6</v>
      </c>
      <c r="Z33" s="427">
        <v>0</v>
      </c>
      <c r="AA33" s="428"/>
      <c r="AB33" s="1241"/>
      <c r="AC33" s="1224"/>
      <c r="AD33" s="439"/>
      <c r="AE33" s="440"/>
      <c r="AF33" s="440"/>
      <c r="AG33" s="438"/>
      <c r="AH33" s="441"/>
      <c r="AI33" s="429"/>
      <c r="AJ33" s="453"/>
      <c r="AK33" s="429"/>
      <c r="AL33" s="429"/>
      <c r="AM33" s="429"/>
      <c r="AN33" s="429"/>
      <c r="AO33" s="443"/>
      <c r="AP33" s="1578"/>
      <c r="AQ33" s="2206">
        <v>1</v>
      </c>
      <c r="AR33" s="2206">
        <v>0.3333333333333333</v>
      </c>
      <c r="AS33" s="1678">
        <v>341</v>
      </c>
    </row>
    <row r="34" spans="1:45" s="432" customFormat="1" ht="69.75" customHeight="1" thickBot="1">
      <c r="A34" s="2785"/>
      <c r="B34" s="2785"/>
      <c r="C34" s="2782"/>
      <c r="D34" s="732" t="s">
        <v>1392</v>
      </c>
      <c r="E34" s="457" t="s">
        <v>185</v>
      </c>
      <c r="F34" s="458">
        <v>6</v>
      </c>
      <c r="G34" s="458" t="s">
        <v>1191</v>
      </c>
      <c r="H34" s="452" t="s">
        <v>1272</v>
      </c>
      <c r="I34" s="425">
        <v>0.2</v>
      </c>
      <c r="J34" s="457" t="s">
        <v>109</v>
      </c>
      <c r="K34" s="456">
        <v>42765</v>
      </c>
      <c r="L34" s="456">
        <v>43099</v>
      </c>
      <c r="M34" s="1939"/>
      <c r="N34" s="1939">
        <v>1</v>
      </c>
      <c r="O34" s="1939"/>
      <c r="P34" s="1939">
        <v>1</v>
      </c>
      <c r="Q34" s="1939"/>
      <c r="R34" s="1939">
        <v>1</v>
      </c>
      <c r="S34" s="1939"/>
      <c r="T34" s="1939">
        <v>1</v>
      </c>
      <c r="U34" s="1940"/>
      <c r="V34" s="1940">
        <v>1</v>
      </c>
      <c r="W34" s="1940"/>
      <c r="X34" s="1940">
        <v>1</v>
      </c>
      <c r="Y34" s="1951">
        <v>6</v>
      </c>
      <c r="Z34" s="427"/>
      <c r="AA34" s="428"/>
      <c r="AB34" s="1241"/>
      <c r="AC34" s="1224"/>
      <c r="AD34" s="439"/>
      <c r="AE34" s="440"/>
      <c r="AF34" s="440"/>
      <c r="AG34" s="438"/>
      <c r="AH34" s="441"/>
      <c r="AI34" s="429"/>
      <c r="AJ34" s="453"/>
      <c r="AK34" s="429"/>
      <c r="AL34" s="429"/>
      <c r="AM34" s="429"/>
      <c r="AN34" s="429"/>
      <c r="AO34" s="443"/>
      <c r="AP34" s="1578"/>
      <c r="AQ34" s="2206">
        <v>1</v>
      </c>
      <c r="AR34" s="2206">
        <v>0.3333333333333333</v>
      </c>
      <c r="AS34" s="1678">
        <v>342</v>
      </c>
    </row>
    <row r="35" spans="1:45" s="432" customFormat="1" ht="69.75" customHeight="1" thickBot="1">
      <c r="A35" s="2786"/>
      <c r="B35" s="2786"/>
      <c r="C35" s="2783"/>
      <c r="D35" s="732" t="s">
        <v>1393</v>
      </c>
      <c r="E35" s="457" t="s">
        <v>185</v>
      </c>
      <c r="F35" s="459">
        <v>6</v>
      </c>
      <c r="G35" s="457" t="s">
        <v>1191</v>
      </c>
      <c r="H35" s="452" t="s">
        <v>1272</v>
      </c>
      <c r="I35" s="425">
        <v>0.2</v>
      </c>
      <c r="J35" s="457" t="s">
        <v>109</v>
      </c>
      <c r="K35" s="456">
        <v>42765</v>
      </c>
      <c r="L35" s="456">
        <v>43099</v>
      </c>
      <c r="M35" s="1939"/>
      <c r="N35" s="1939">
        <v>1</v>
      </c>
      <c r="O35" s="1939"/>
      <c r="P35" s="1939">
        <v>1</v>
      </c>
      <c r="Q35" s="1939"/>
      <c r="R35" s="1939">
        <v>1</v>
      </c>
      <c r="S35" s="1939"/>
      <c r="T35" s="1939">
        <v>1</v>
      </c>
      <c r="U35" s="1940"/>
      <c r="V35" s="1940">
        <v>1</v>
      </c>
      <c r="W35" s="1940"/>
      <c r="X35" s="1940">
        <v>1</v>
      </c>
      <c r="Y35" s="1951">
        <v>6</v>
      </c>
      <c r="Z35" s="427"/>
      <c r="AA35" s="428"/>
      <c r="AB35" s="1241"/>
      <c r="AC35" s="1224"/>
      <c r="AD35" s="439"/>
      <c r="AE35" s="440"/>
      <c r="AF35" s="440"/>
      <c r="AG35" s="438"/>
      <c r="AH35" s="441"/>
      <c r="AI35" s="429"/>
      <c r="AJ35" s="453"/>
      <c r="AK35" s="429"/>
      <c r="AL35" s="429"/>
      <c r="AM35" s="429"/>
      <c r="AN35" s="429"/>
      <c r="AO35" s="443"/>
      <c r="AP35" s="1578"/>
      <c r="AQ35" s="2206">
        <v>1</v>
      </c>
      <c r="AR35" s="2206">
        <v>0.3333333333333333</v>
      </c>
      <c r="AS35" s="1678">
        <v>343</v>
      </c>
    </row>
    <row r="36" spans="1:45" s="450" customFormat="1" ht="19.5" customHeight="1" thickBot="1">
      <c r="A36" s="2750" t="s">
        <v>92</v>
      </c>
      <c r="B36" s="2751"/>
      <c r="C36" s="2752"/>
      <c r="D36" s="1941"/>
      <c r="E36" s="1942"/>
      <c r="F36" s="1942"/>
      <c r="G36" s="1942"/>
      <c r="H36" s="1942"/>
      <c r="I36" s="1943">
        <f>SUM(I31:I35)</f>
        <v>0.9666666666666666</v>
      </c>
      <c r="J36" s="1942"/>
      <c r="K36" s="1942"/>
      <c r="L36" s="1942"/>
      <c r="M36" s="1942"/>
      <c r="N36" s="1942"/>
      <c r="O36" s="1942"/>
      <c r="P36" s="1942"/>
      <c r="Q36" s="1942"/>
      <c r="R36" s="1942"/>
      <c r="S36" s="1942"/>
      <c r="T36" s="1942"/>
      <c r="U36" s="1942"/>
      <c r="V36" s="1942"/>
      <c r="W36" s="1942"/>
      <c r="X36" s="1942"/>
      <c r="Y36" s="1944"/>
      <c r="Z36" s="1945">
        <f>SUM(Z31:Z33)</f>
        <v>0</v>
      </c>
      <c r="AA36" s="1946"/>
      <c r="AB36" s="1947"/>
      <c r="AC36" s="1224"/>
      <c r="AD36" s="439"/>
      <c r="AE36" s="440"/>
      <c r="AF36" s="440"/>
      <c r="AG36" s="438"/>
      <c r="AH36" s="441"/>
      <c r="AI36" s="429"/>
      <c r="AJ36" s="453"/>
      <c r="AK36" s="429"/>
      <c r="AL36" s="429"/>
      <c r="AM36" s="429"/>
      <c r="AN36" s="429"/>
      <c r="AO36" s="443"/>
      <c r="AP36" s="1578"/>
      <c r="AQ36" s="2208">
        <f>AVERAGE(AQ31:AQ35)</f>
        <v>1</v>
      </c>
      <c r="AR36" s="2208"/>
      <c r="AS36" s="1679"/>
    </row>
    <row r="37" spans="1:45" s="432" customFormat="1" ht="74.25" customHeight="1">
      <c r="A37" s="2787">
        <v>4</v>
      </c>
      <c r="B37" s="2787" t="s">
        <v>1270</v>
      </c>
      <c r="C37" s="2771" t="s">
        <v>1269</v>
      </c>
      <c r="D37" s="733" t="s">
        <v>1268</v>
      </c>
      <c r="E37" s="454" t="s">
        <v>1263</v>
      </c>
      <c r="F37" s="454">
        <v>12</v>
      </c>
      <c r="G37" s="454" t="s">
        <v>1262</v>
      </c>
      <c r="H37" s="454" t="s">
        <v>1251</v>
      </c>
      <c r="I37" s="460">
        <v>0.05</v>
      </c>
      <c r="J37" s="454" t="s">
        <v>1267</v>
      </c>
      <c r="K37" s="456">
        <v>42765</v>
      </c>
      <c r="L37" s="456">
        <v>43099</v>
      </c>
      <c r="M37" s="1939">
        <v>1</v>
      </c>
      <c r="N37" s="1939">
        <v>1</v>
      </c>
      <c r="O37" s="1939">
        <v>1</v>
      </c>
      <c r="P37" s="1939">
        <v>1</v>
      </c>
      <c r="Q37" s="1939">
        <v>1</v>
      </c>
      <c r="R37" s="1939">
        <v>1</v>
      </c>
      <c r="S37" s="1939">
        <v>1</v>
      </c>
      <c r="T37" s="1939">
        <v>1</v>
      </c>
      <c r="U37" s="1940">
        <v>1</v>
      </c>
      <c r="V37" s="1940">
        <v>1</v>
      </c>
      <c r="W37" s="1940">
        <v>1</v>
      </c>
      <c r="X37" s="1940">
        <v>1</v>
      </c>
      <c r="Y37" s="859">
        <f>SUM(M37:X37)</f>
        <v>12</v>
      </c>
      <c r="Z37" s="427">
        <v>90000000</v>
      </c>
      <c r="AA37" s="428">
        <v>162000000</v>
      </c>
      <c r="AB37" s="1244"/>
      <c r="AC37" s="1224"/>
      <c r="AD37" s="439"/>
      <c r="AE37" s="440"/>
      <c r="AF37" s="440"/>
      <c r="AG37" s="438"/>
      <c r="AH37" s="441"/>
      <c r="AI37" s="429"/>
      <c r="AJ37" s="453"/>
      <c r="AK37" s="429"/>
      <c r="AL37" s="429"/>
      <c r="AM37" s="429"/>
      <c r="AN37" s="429"/>
      <c r="AO37" s="443"/>
      <c r="AP37" s="1578"/>
      <c r="AQ37" s="2206">
        <v>0.75</v>
      </c>
      <c r="AR37" s="2206">
        <v>0.25</v>
      </c>
      <c r="AS37" s="1678">
        <v>344</v>
      </c>
    </row>
    <row r="38" spans="1:45" s="432" customFormat="1" ht="93" customHeight="1">
      <c r="A38" s="2788"/>
      <c r="B38" s="2788"/>
      <c r="C38" s="2772"/>
      <c r="D38" s="733" t="s">
        <v>1266</v>
      </c>
      <c r="E38" s="454" t="s">
        <v>1263</v>
      </c>
      <c r="F38" s="454">
        <v>12</v>
      </c>
      <c r="G38" s="454" t="s">
        <v>1262</v>
      </c>
      <c r="H38" s="454" t="s">
        <v>1251</v>
      </c>
      <c r="I38" s="460">
        <v>0.05</v>
      </c>
      <c r="J38" s="454" t="s">
        <v>1265</v>
      </c>
      <c r="K38" s="456">
        <v>42765</v>
      </c>
      <c r="L38" s="456">
        <v>43099</v>
      </c>
      <c r="M38" s="1939">
        <v>1</v>
      </c>
      <c r="N38" s="1939">
        <v>1</v>
      </c>
      <c r="O38" s="1939">
        <v>1</v>
      </c>
      <c r="P38" s="1939">
        <v>1</v>
      </c>
      <c r="Q38" s="1939">
        <v>1</v>
      </c>
      <c r="R38" s="1939">
        <v>1</v>
      </c>
      <c r="S38" s="1939">
        <v>1</v>
      </c>
      <c r="T38" s="1939">
        <v>1</v>
      </c>
      <c r="U38" s="1940">
        <v>1</v>
      </c>
      <c r="V38" s="1940">
        <v>1</v>
      </c>
      <c r="W38" s="1940">
        <v>1</v>
      </c>
      <c r="X38" s="1940">
        <v>1</v>
      </c>
      <c r="Y38" s="859">
        <f>SUM(M38:X38)</f>
        <v>12</v>
      </c>
      <c r="Z38" s="427">
        <v>700000000</v>
      </c>
      <c r="AA38" s="428">
        <v>209664000</v>
      </c>
      <c r="AB38" s="1244"/>
      <c r="AC38" s="1224"/>
      <c r="AD38" s="439"/>
      <c r="AE38" s="440"/>
      <c r="AF38" s="440"/>
      <c r="AG38" s="438"/>
      <c r="AH38" s="441"/>
      <c r="AI38" s="429"/>
      <c r="AJ38" s="453"/>
      <c r="AK38" s="429"/>
      <c r="AL38" s="429"/>
      <c r="AM38" s="429"/>
      <c r="AN38" s="429"/>
      <c r="AO38" s="443"/>
      <c r="AP38" s="1578"/>
      <c r="AQ38" s="2206">
        <v>0.75</v>
      </c>
      <c r="AR38" s="2206">
        <v>0.25</v>
      </c>
      <c r="AS38" s="1678">
        <v>345</v>
      </c>
    </row>
    <row r="39" spans="1:45" s="432" customFormat="1" ht="79.5" customHeight="1">
      <c r="A39" s="2788"/>
      <c r="B39" s="2788"/>
      <c r="C39" s="2772"/>
      <c r="D39" s="733" t="s">
        <v>1264</v>
      </c>
      <c r="E39" s="454" t="s">
        <v>1263</v>
      </c>
      <c r="F39" s="454">
        <v>12</v>
      </c>
      <c r="G39" s="454" t="s">
        <v>1262</v>
      </c>
      <c r="H39" s="454" t="s">
        <v>1251</v>
      </c>
      <c r="I39" s="460">
        <v>0.05</v>
      </c>
      <c r="J39" s="454" t="s">
        <v>1261</v>
      </c>
      <c r="K39" s="456">
        <v>42765</v>
      </c>
      <c r="L39" s="456">
        <v>43099</v>
      </c>
      <c r="M39" s="1939">
        <v>1</v>
      </c>
      <c r="N39" s="1939">
        <v>1</v>
      </c>
      <c r="O39" s="1939">
        <v>1</v>
      </c>
      <c r="P39" s="1939">
        <v>1</v>
      </c>
      <c r="Q39" s="1939">
        <v>1</v>
      </c>
      <c r="R39" s="1939">
        <v>1</v>
      </c>
      <c r="S39" s="1939">
        <v>1</v>
      </c>
      <c r="T39" s="1939">
        <v>1</v>
      </c>
      <c r="U39" s="1940">
        <v>1</v>
      </c>
      <c r="V39" s="1940">
        <v>1</v>
      </c>
      <c r="W39" s="1940">
        <v>1</v>
      </c>
      <c r="X39" s="1940">
        <v>1</v>
      </c>
      <c r="Y39" s="859">
        <f>SUM(M39:X39)</f>
        <v>12</v>
      </c>
      <c r="Z39" s="427">
        <v>108000000</v>
      </c>
      <c r="AA39" s="526">
        <v>67908285.4</v>
      </c>
      <c r="AB39" s="1244"/>
      <c r="AC39" s="1224"/>
      <c r="AD39" s="439"/>
      <c r="AE39" s="440"/>
      <c r="AF39" s="440"/>
      <c r="AG39" s="438"/>
      <c r="AH39" s="441"/>
      <c r="AI39" s="429"/>
      <c r="AJ39" s="453"/>
      <c r="AK39" s="429"/>
      <c r="AL39" s="429"/>
      <c r="AM39" s="429"/>
      <c r="AN39" s="429"/>
      <c r="AO39" s="443"/>
      <c r="AP39" s="1578"/>
      <c r="AQ39" s="2206">
        <v>0.75</v>
      </c>
      <c r="AR39" s="2206">
        <v>0.25</v>
      </c>
      <c r="AS39" s="1678">
        <v>346</v>
      </c>
    </row>
    <row r="40" spans="1:45" s="432" customFormat="1" ht="105" customHeight="1">
      <c r="A40" s="2788"/>
      <c r="B40" s="2788"/>
      <c r="C40" s="2772"/>
      <c r="D40" s="733" t="s">
        <v>1260</v>
      </c>
      <c r="E40" s="454" t="s">
        <v>1259</v>
      </c>
      <c r="F40" s="454">
        <v>1</v>
      </c>
      <c r="G40" s="454" t="s">
        <v>1258</v>
      </c>
      <c r="H40" s="454" t="s">
        <v>1251</v>
      </c>
      <c r="I40" s="460">
        <v>0.05</v>
      </c>
      <c r="J40" s="454" t="s">
        <v>1257</v>
      </c>
      <c r="K40" s="456">
        <v>42765</v>
      </c>
      <c r="L40" s="456">
        <v>43099</v>
      </c>
      <c r="M40" s="1939"/>
      <c r="N40" s="1939"/>
      <c r="O40" s="1939"/>
      <c r="P40" s="1939"/>
      <c r="Q40" s="1939"/>
      <c r="R40" s="1939">
        <v>1</v>
      </c>
      <c r="S40" s="1939"/>
      <c r="T40" s="1939"/>
      <c r="U40" s="1940"/>
      <c r="V40" s="1940"/>
      <c r="W40" s="1940"/>
      <c r="X40" s="1940"/>
      <c r="Y40" s="859">
        <f>SUM(M40:X40)</f>
        <v>1</v>
      </c>
      <c r="Z40" s="427">
        <v>30000000</v>
      </c>
      <c r="AA40" s="428">
        <v>30000000</v>
      </c>
      <c r="AB40" s="1244"/>
      <c r="AC40" s="1224"/>
      <c r="AD40" s="439"/>
      <c r="AE40" s="440"/>
      <c r="AF40" s="440"/>
      <c r="AG40" s="438"/>
      <c r="AH40" s="441"/>
      <c r="AI40" s="429"/>
      <c r="AJ40" s="453"/>
      <c r="AK40" s="429"/>
      <c r="AL40" s="429"/>
      <c r="AM40" s="429"/>
      <c r="AN40" s="429"/>
      <c r="AO40" s="443"/>
      <c r="AP40" s="1578"/>
      <c r="AQ40" s="2207" t="s">
        <v>95</v>
      </c>
      <c r="AR40" s="2207">
        <v>0</v>
      </c>
      <c r="AS40" s="1678">
        <v>347</v>
      </c>
    </row>
    <row r="41" spans="1:45" s="432" customFormat="1" ht="105" customHeight="1">
      <c r="A41" s="2788"/>
      <c r="B41" s="2788"/>
      <c r="C41" s="2772"/>
      <c r="D41" s="733" t="s">
        <v>1352</v>
      </c>
      <c r="E41" s="454" t="s">
        <v>1035</v>
      </c>
      <c r="F41" s="454">
        <v>1</v>
      </c>
      <c r="G41" s="454" t="s">
        <v>1349</v>
      </c>
      <c r="H41" s="454" t="s">
        <v>1251</v>
      </c>
      <c r="I41" s="460">
        <v>0.05</v>
      </c>
      <c r="J41" s="454" t="s">
        <v>1348</v>
      </c>
      <c r="K41" s="456">
        <v>42765</v>
      </c>
      <c r="L41" s="456">
        <v>43099</v>
      </c>
      <c r="M41" s="1939"/>
      <c r="N41" s="1939"/>
      <c r="O41" s="1939"/>
      <c r="P41" s="1939">
        <v>1</v>
      </c>
      <c r="Q41" s="1939"/>
      <c r="R41" s="1939"/>
      <c r="S41" s="1939"/>
      <c r="T41" s="1939"/>
      <c r="U41" s="1940"/>
      <c r="V41" s="1940"/>
      <c r="W41" s="1940"/>
      <c r="X41" s="1940"/>
      <c r="Y41" s="859">
        <v>1</v>
      </c>
      <c r="Z41" s="427">
        <v>300000000</v>
      </c>
      <c r="AA41" s="428">
        <v>300000000</v>
      </c>
      <c r="AB41" s="1244"/>
      <c r="AC41" s="1224"/>
      <c r="AD41" s="439"/>
      <c r="AE41" s="440"/>
      <c r="AF41" s="440"/>
      <c r="AG41" s="438"/>
      <c r="AH41" s="441"/>
      <c r="AI41" s="429"/>
      <c r="AJ41" s="453"/>
      <c r="AK41" s="429"/>
      <c r="AL41" s="429"/>
      <c r="AM41" s="429"/>
      <c r="AN41" s="429"/>
      <c r="AO41" s="443"/>
      <c r="AP41" s="1578"/>
      <c r="AQ41" s="2207">
        <v>1</v>
      </c>
      <c r="AR41" s="2207">
        <v>1</v>
      </c>
      <c r="AS41" s="1678">
        <v>348</v>
      </c>
    </row>
    <row r="42" spans="1:45" s="432" customFormat="1" ht="105" customHeight="1">
      <c r="A42" s="2788"/>
      <c r="B42" s="2788"/>
      <c r="C42" s="2772"/>
      <c r="D42" s="733" t="s">
        <v>1351</v>
      </c>
      <c r="E42" s="454" t="s">
        <v>1035</v>
      </c>
      <c r="F42" s="454">
        <v>1</v>
      </c>
      <c r="G42" s="454" t="s">
        <v>1349</v>
      </c>
      <c r="H42" s="454" t="s">
        <v>1251</v>
      </c>
      <c r="I42" s="460">
        <v>0.05</v>
      </c>
      <c r="J42" s="454" t="s">
        <v>1348</v>
      </c>
      <c r="K42" s="456">
        <v>42765</v>
      </c>
      <c r="L42" s="456">
        <v>43099</v>
      </c>
      <c r="M42" s="1939"/>
      <c r="N42" s="1939"/>
      <c r="O42" s="1939"/>
      <c r="P42" s="1939"/>
      <c r="Q42" s="1939">
        <v>1</v>
      </c>
      <c r="R42" s="1939"/>
      <c r="S42" s="1939"/>
      <c r="T42" s="1939"/>
      <c r="U42" s="1940"/>
      <c r="V42" s="1940"/>
      <c r="W42" s="1940"/>
      <c r="X42" s="1940"/>
      <c r="Y42" s="859">
        <v>1</v>
      </c>
      <c r="Z42" s="427">
        <v>150000000</v>
      </c>
      <c r="AA42" s="428">
        <v>140000000</v>
      </c>
      <c r="AB42" s="1244"/>
      <c r="AC42" s="1224"/>
      <c r="AD42" s="439"/>
      <c r="AE42" s="440"/>
      <c r="AF42" s="440"/>
      <c r="AG42" s="438"/>
      <c r="AH42" s="441"/>
      <c r="AI42" s="429"/>
      <c r="AJ42" s="453"/>
      <c r="AK42" s="429"/>
      <c r="AL42" s="429"/>
      <c r="AM42" s="429"/>
      <c r="AN42" s="429"/>
      <c r="AO42" s="443"/>
      <c r="AP42" s="1578"/>
      <c r="AQ42" s="2207" t="s">
        <v>95</v>
      </c>
      <c r="AR42" s="2207">
        <v>0</v>
      </c>
      <c r="AS42" s="1678">
        <v>349</v>
      </c>
    </row>
    <row r="43" spans="1:45" s="432" customFormat="1" ht="105" customHeight="1">
      <c r="A43" s="2788"/>
      <c r="B43" s="2788"/>
      <c r="C43" s="2772"/>
      <c r="D43" s="733" t="s">
        <v>1350</v>
      </c>
      <c r="E43" s="454" t="s">
        <v>1035</v>
      </c>
      <c r="F43" s="454">
        <v>1</v>
      </c>
      <c r="G43" s="454" t="s">
        <v>1349</v>
      </c>
      <c r="H43" s="454" t="s">
        <v>1251</v>
      </c>
      <c r="I43" s="460">
        <v>0.05</v>
      </c>
      <c r="J43" s="454" t="s">
        <v>1348</v>
      </c>
      <c r="K43" s="456">
        <v>42765</v>
      </c>
      <c r="L43" s="456">
        <v>43099</v>
      </c>
      <c r="M43" s="1939"/>
      <c r="N43" s="1939"/>
      <c r="O43" s="1939"/>
      <c r="P43" s="1939"/>
      <c r="Q43" s="1939"/>
      <c r="R43" s="1939">
        <v>1</v>
      </c>
      <c r="S43" s="1939"/>
      <c r="T43" s="1939"/>
      <c r="U43" s="1940"/>
      <c r="V43" s="1940"/>
      <c r="W43" s="1940"/>
      <c r="X43" s="1940"/>
      <c r="Y43" s="859">
        <v>1</v>
      </c>
      <c r="Z43" s="427">
        <v>50000000</v>
      </c>
      <c r="AA43" s="428">
        <v>5000000</v>
      </c>
      <c r="AB43" s="1244"/>
      <c r="AC43" s="1224"/>
      <c r="AD43" s="439"/>
      <c r="AE43" s="440"/>
      <c r="AF43" s="440"/>
      <c r="AG43" s="438"/>
      <c r="AH43" s="441"/>
      <c r="AI43" s="429"/>
      <c r="AJ43" s="453"/>
      <c r="AK43" s="429"/>
      <c r="AL43" s="429"/>
      <c r="AM43" s="429"/>
      <c r="AN43" s="429"/>
      <c r="AO43" s="443"/>
      <c r="AP43" s="1578"/>
      <c r="AQ43" s="2207" t="s">
        <v>95</v>
      </c>
      <c r="AR43" s="2207">
        <v>0</v>
      </c>
      <c r="AS43" s="1678">
        <v>350</v>
      </c>
    </row>
    <row r="44" spans="1:45" s="432" customFormat="1" ht="122.25" customHeight="1" thickBot="1">
      <c r="A44" s="2788"/>
      <c r="B44" s="2788"/>
      <c r="C44" s="2773"/>
      <c r="D44" s="733" t="s">
        <v>1347</v>
      </c>
      <c r="E44" s="454" t="s">
        <v>1253</v>
      </c>
      <c r="F44" s="454">
        <v>1</v>
      </c>
      <c r="G44" s="454" t="s">
        <v>1256</v>
      </c>
      <c r="H44" s="454" t="s">
        <v>1251</v>
      </c>
      <c r="I44" s="460">
        <v>0.05</v>
      </c>
      <c r="J44" s="454" t="s">
        <v>1255</v>
      </c>
      <c r="K44" s="456">
        <v>42765</v>
      </c>
      <c r="L44" s="456">
        <v>43099</v>
      </c>
      <c r="M44" s="1939"/>
      <c r="N44" s="1939"/>
      <c r="O44" s="1939">
        <v>1</v>
      </c>
      <c r="P44" s="1939"/>
      <c r="Q44" s="1939"/>
      <c r="R44" s="1939"/>
      <c r="S44" s="1939"/>
      <c r="T44" s="1939"/>
      <c r="U44" s="1940"/>
      <c r="V44" s="1940"/>
      <c r="W44" s="1940"/>
      <c r="X44" s="1940"/>
      <c r="Y44" s="859">
        <f aca="true" t="shared" si="1" ref="Y44:Y55">SUM(M44:X44)</f>
        <v>1</v>
      </c>
      <c r="Z44" s="427">
        <v>25000000</v>
      </c>
      <c r="AA44" s="428">
        <v>25000000</v>
      </c>
      <c r="AB44" s="1244"/>
      <c r="AC44" s="1224"/>
      <c r="AD44" s="439"/>
      <c r="AE44" s="440"/>
      <c r="AF44" s="440"/>
      <c r="AG44" s="438"/>
      <c r="AH44" s="441"/>
      <c r="AI44" s="429"/>
      <c r="AJ44" s="453"/>
      <c r="AK44" s="429"/>
      <c r="AL44" s="429"/>
      <c r="AM44" s="429"/>
      <c r="AN44" s="429"/>
      <c r="AO44" s="443"/>
      <c r="AP44" s="1578"/>
      <c r="AQ44" s="2207">
        <v>1</v>
      </c>
      <c r="AR44" s="2207">
        <v>1</v>
      </c>
      <c r="AS44" s="1678">
        <v>351</v>
      </c>
    </row>
    <row r="45" spans="1:45" s="432" customFormat="1" ht="76.5">
      <c r="A45" s="2788"/>
      <c r="B45" s="2788"/>
      <c r="C45" s="2771" t="s">
        <v>1254</v>
      </c>
      <c r="D45" s="733" t="s">
        <v>1346</v>
      </c>
      <c r="E45" s="454" t="s">
        <v>1253</v>
      </c>
      <c r="F45" s="454">
        <v>1</v>
      </c>
      <c r="G45" s="454" t="s">
        <v>1252</v>
      </c>
      <c r="H45" s="454" t="s">
        <v>1251</v>
      </c>
      <c r="I45" s="425">
        <v>0.1</v>
      </c>
      <c r="J45" s="454" t="s">
        <v>1250</v>
      </c>
      <c r="K45" s="456">
        <v>42765</v>
      </c>
      <c r="L45" s="456">
        <v>43099</v>
      </c>
      <c r="M45" s="1939"/>
      <c r="N45" s="1939"/>
      <c r="O45" s="1939">
        <v>1</v>
      </c>
      <c r="P45" s="1939"/>
      <c r="Q45" s="1939"/>
      <c r="R45" s="1939"/>
      <c r="S45" s="1939"/>
      <c r="T45" s="1939"/>
      <c r="U45" s="1940"/>
      <c r="V45" s="1940"/>
      <c r="W45" s="1940"/>
      <c r="X45" s="1940"/>
      <c r="Y45" s="859">
        <f t="shared" si="1"/>
        <v>1</v>
      </c>
      <c r="Z45" s="427">
        <v>200000000</v>
      </c>
      <c r="AA45" s="428">
        <v>200000000</v>
      </c>
      <c r="AB45" s="1244"/>
      <c r="AC45" s="1224"/>
      <c r="AD45" s="439"/>
      <c r="AE45" s="440"/>
      <c r="AF45" s="440"/>
      <c r="AG45" s="438"/>
      <c r="AH45" s="441"/>
      <c r="AI45" s="429"/>
      <c r="AJ45" s="453"/>
      <c r="AK45" s="429"/>
      <c r="AL45" s="429"/>
      <c r="AM45" s="429"/>
      <c r="AN45" s="429"/>
      <c r="AO45" s="443"/>
      <c r="AP45" s="1578"/>
      <c r="AQ45" s="2207">
        <v>1</v>
      </c>
      <c r="AR45" s="2207">
        <v>1</v>
      </c>
      <c r="AS45" s="1678">
        <v>352</v>
      </c>
    </row>
    <row r="46" spans="1:45" s="432" customFormat="1" ht="93" customHeight="1">
      <c r="A46" s="2788"/>
      <c r="B46" s="2788"/>
      <c r="C46" s="2772"/>
      <c r="D46" s="733" t="s">
        <v>1345</v>
      </c>
      <c r="E46" s="454" t="s">
        <v>1249</v>
      </c>
      <c r="F46" s="454">
        <v>6</v>
      </c>
      <c r="G46" s="454" t="s">
        <v>1248</v>
      </c>
      <c r="H46" s="454" t="s">
        <v>1247</v>
      </c>
      <c r="I46" s="425">
        <v>0.04</v>
      </c>
      <c r="J46" s="454" t="s">
        <v>1246</v>
      </c>
      <c r="K46" s="456">
        <v>42765</v>
      </c>
      <c r="L46" s="456">
        <v>43099</v>
      </c>
      <c r="M46" s="1939"/>
      <c r="N46" s="1939">
        <v>1</v>
      </c>
      <c r="O46" s="1939"/>
      <c r="P46" s="1939">
        <v>1</v>
      </c>
      <c r="Q46" s="1939"/>
      <c r="R46" s="1939">
        <v>1</v>
      </c>
      <c r="S46" s="1939"/>
      <c r="T46" s="1939">
        <v>1</v>
      </c>
      <c r="U46" s="1940"/>
      <c r="V46" s="1940">
        <v>1</v>
      </c>
      <c r="W46" s="1940"/>
      <c r="X46" s="1940">
        <v>1</v>
      </c>
      <c r="Y46" s="859">
        <f t="shared" si="1"/>
        <v>6</v>
      </c>
      <c r="Z46" s="427"/>
      <c r="AA46" s="428"/>
      <c r="AB46" s="1244"/>
      <c r="AC46" s="1224"/>
      <c r="AD46" s="439"/>
      <c r="AE46" s="440"/>
      <c r="AF46" s="440"/>
      <c r="AG46" s="438"/>
      <c r="AH46" s="441"/>
      <c r="AI46" s="429"/>
      <c r="AJ46" s="453"/>
      <c r="AK46" s="429"/>
      <c r="AL46" s="429"/>
      <c r="AM46" s="429"/>
      <c r="AN46" s="429"/>
      <c r="AO46" s="443"/>
      <c r="AP46" s="1578"/>
      <c r="AQ46" s="2206">
        <v>1</v>
      </c>
      <c r="AR46" s="2206">
        <v>0.3333333333333333</v>
      </c>
      <c r="AS46" s="1678">
        <v>353</v>
      </c>
    </row>
    <row r="47" spans="1:45" s="432" customFormat="1" ht="63.75" customHeight="1">
      <c r="A47" s="2788"/>
      <c r="B47" s="2788"/>
      <c r="C47" s="2772"/>
      <c r="D47" s="733" t="s">
        <v>1344</v>
      </c>
      <c r="E47" s="454" t="s">
        <v>1245</v>
      </c>
      <c r="F47" s="454">
        <v>12</v>
      </c>
      <c r="G47" s="454" t="s">
        <v>1244</v>
      </c>
      <c r="H47" s="454" t="s">
        <v>1243</v>
      </c>
      <c r="I47" s="425">
        <v>0.04</v>
      </c>
      <c r="J47" s="454" t="s">
        <v>1240</v>
      </c>
      <c r="K47" s="456">
        <v>42765</v>
      </c>
      <c r="L47" s="456">
        <v>43099</v>
      </c>
      <c r="M47" s="1939">
        <v>1</v>
      </c>
      <c r="N47" s="1939">
        <v>1</v>
      </c>
      <c r="O47" s="1939">
        <v>1</v>
      </c>
      <c r="P47" s="1939">
        <v>1</v>
      </c>
      <c r="Q47" s="1939">
        <v>1</v>
      </c>
      <c r="R47" s="1939">
        <v>1</v>
      </c>
      <c r="S47" s="1939">
        <v>1</v>
      </c>
      <c r="T47" s="1939">
        <v>1</v>
      </c>
      <c r="U47" s="1940">
        <v>1</v>
      </c>
      <c r="V47" s="1940">
        <v>1</v>
      </c>
      <c r="W47" s="1940">
        <v>1</v>
      </c>
      <c r="X47" s="1940">
        <v>1</v>
      </c>
      <c r="Y47" s="859">
        <f t="shared" si="1"/>
        <v>12</v>
      </c>
      <c r="Z47" s="427"/>
      <c r="AA47" s="428"/>
      <c r="AB47" s="1244"/>
      <c r="AC47" s="1224"/>
      <c r="AD47" s="439"/>
      <c r="AE47" s="440"/>
      <c r="AF47" s="440"/>
      <c r="AG47" s="438"/>
      <c r="AH47" s="441"/>
      <c r="AI47" s="429"/>
      <c r="AJ47" s="453"/>
      <c r="AK47" s="429"/>
      <c r="AL47" s="429"/>
      <c r="AM47" s="429"/>
      <c r="AN47" s="429"/>
      <c r="AO47" s="443"/>
      <c r="AP47" s="1578"/>
      <c r="AQ47" s="2206">
        <v>0.75</v>
      </c>
      <c r="AR47" s="2206">
        <v>0.25</v>
      </c>
      <c r="AS47" s="1678">
        <v>354</v>
      </c>
    </row>
    <row r="48" spans="1:45" s="432" customFormat="1" ht="67.5" customHeight="1" thickBot="1">
      <c r="A48" s="2788"/>
      <c r="B48" s="2788"/>
      <c r="C48" s="2773"/>
      <c r="D48" s="733" t="s">
        <v>1343</v>
      </c>
      <c r="E48" s="454" t="s">
        <v>85</v>
      </c>
      <c r="F48" s="454">
        <v>12</v>
      </c>
      <c r="G48" s="454" t="s">
        <v>1242</v>
      </c>
      <c r="H48" s="454" t="s">
        <v>1241</v>
      </c>
      <c r="I48" s="425">
        <v>0.04</v>
      </c>
      <c r="J48" s="452" t="s">
        <v>1240</v>
      </c>
      <c r="K48" s="456">
        <v>42765</v>
      </c>
      <c r="L48" s="456">
        <v>43099</v>
      </c>
      <c r="M48" s="1939">
        <v>1</v>
      </c>
      <c r="N48" s="1939">
        <v>1</v>
      </c>
      <c r="O48" s="1939">
        <v>1</v>
      </c>
      <c r="P48" s="1939">
        <v>1</v>
      </c>
      <c r="Q48" s="1939">
        <v>1</v>
      </c>
      <c r="R48" s="1939">
        <v>1</v>
      </c>
      <c r="S48" s="1939">
        <v>1</v>
      </c>
      <c r="T48" s="1939">
        <v>1</v>
      </c>
      <c r="U48" s="1940">
        <v>1</v>
      </c>
      <c r="V48" s="1940">
        <v>1</v>
      </c>
      <c r="W48" s="1940">
        <v>1</v>
      </c>
      <c r="X48" s="1940">
        <v>1</v>
      </c>
      <c r="Y48" s="859">
        <f t="shared" si="1"/>
        <v>12</v>
      </c>
      <c r="Z48" s="427"/>
      <c r="AA48" s="428"/>
      <c r="AB48" s="1244"/>
      <c r="AC48" s="1224"/>
      <c r="AD48" s="439"/>
      <c r="AE48" s="440"/>
      <c r="AF48" s="440"/>
      <c r="AG48" s="438"/>
      <c r="AH48" s="441"/>
      <c r="AI48" s="429"/>
      <c r="AJ48" s="453"/>
      <c r="AK48" s="429"/>
      <c r="AL48" s="429"/>
      <c r="AM48" s="429"/>
      <c r="AN48" s="429"/>
      <c r="AO48" s="443"/>
      <c r="AP48" s="1578"/>
      <c r="AQ48" s="2206">
        <v>0.75</v>
      </c>
      <c r="AR48" s="2206">
        <v>0.25</v>
      </c>
      <c r="AS48" s="1678">
        <v>355</v>
      </c>
    </row>
    <row r="49" spans="1:45" s="432" customFormat="1" ht="67.5" customHeight="1">
      <c r="A49" s="2788"/>
      <c r="B49" s="2788"/>
      <c r="C49" s="2487" t="s">
        <v>1394</v>
      </c>
      <c r="D49" s="734" t="s">
        <v>1395</v>
      </c>
      <c r="E49" s="1775" t="s">
        <v>1396</v>
      </c>
      <c r="F49" s="1775">
        <v>1</v>
      </c>
      <c r="G49" s="1775" t="s">
        <v>1397</v>
      </c>
      <c r="H49" s="1775" t="s">
        <v>1251</v>
      </c>
      <c r="I49" s="497">
        <v>0.04</v>
      </c>
      <c r="J49" s="1775" t="s">
        <v>1398</v>
      </c>
      <c r="K49" s="205">
        <v>42765</v>
      </c>
      <c r="L49" s="205">
        <v>43099</v>
      </c>
      <c r="M49" s="1939"/>
      <c r="N49" s="1939"/>
      <c r="O49" s="1939"/>
      <c r="P49" s="1939"/>
      <c r="Q49" s="1939"/>
      <c r="R49" s="1939">
        <v>1</v>
      </c>
      <c r="S49" s="1939"/>
      <c r="T49" s="1939"/>
      <c r="U49" s="1940"/>
      <c r="V49" s="1940"/>
      <c r="W49" s="1940"/>
      <c r="X49" s="1940"/>
      <c r="Y49" s="859">
        <v>1</v>
      </c>
      <c r="Z49" s="427"/>
      <c r="AA49" s="428"/>
      <c r="AB49" s="1244"/>
      <c r="AC49" s="1224"/>
      <c r="AD49" s="439"/>
      <c r="AE49" s="440"/>
      <c r="AF49" s="440"/>
      <c r="AG49" s="438"/>
      <c r="AH49" s="441"/>
      <c r="AI49" s="429"/>
      <c r="AJ49" s="453"/>
      <c r="AK49" s="429"/>
      <c r="AL49" s="429"/>
      <c r="AM49" s="429"/>
      <c r="AN49" s="429"/>
      <c r="AO49" s="443"/>
      <c r="AP49" s="1578"/>
      <c r="AQ49" s="2207" t="s">
        <v>95</v>
      </c>
      <c r="AR49" s="2207">
        <v>0</v>
      </c>
      <c r="AS49" s="1678">
        <v>617</v>
      </c>
    </row>
    <row r="50" spans="1:45" s="432" customFormat="1" ht="67.5" customHeight="1" thickBot="1">
      <c r="A50" s="2788"/>
      <c r="B50" s="2788"/>
      <c r="C50" s="2489"/>
      <c r="D50" s="734" t="s">
        <v>1399</v>
      </c>
      <c r="E50" s="1775" t="s">
        <v>1396</v>
      </c>
      <c r="F50" s="1775">
        <v>1</v>
      </c>
      <c r="G50" s="1775" t="s">
        <v>1400</v>
      </c>
      <c r="H50" s="1775" t="s">
        <v>1251</v>
      </c>
      <c r="I50" s="497">
        <v>0.04</v>
      </c>
      <c r="J50" s="1775" t="s">
        <v>1401</v>
      </c>
      <c r="K50" s="205">
        <v>42765</v>
      </c>
      <c r="L50" s="205">
        <v>43099</v>
      </c>
      <c r="M50" s="1939"/>
      <c r="N50" s="1939"/>
      <c r="O50" s="1939"/>
      <c r="P50" s="1939"/>
      <c r="Q50" s="1939"/>
      <c r="R50" s="1939"/>
      <c r="S50" s="1939"/>
      <c r="T50" s="1939"/>
      <c r="U50" s="1940">
        <v>1</v>
      </c>
      <c r="V50" s="1940"/>
      <c r="W50" s="1940"/>
      <c r="X50" s="1940"/>
      <c r="Y50" s="859">
        <v>1</v>
      </c>
      <c r="Z50" s="427"/>
      <c r="AA50" s="428"/>
      <c r="AB50" s="1244"/>
      <c r="AC50" s="1224"/>
      <c r="AD50" s="439"/>
      <c r="AE50" s="440"/>
      <c r="AF50" s="440"/>
      <c r="AG50" s="438"/>
      <c r="AH50" s="441"/>
      <c r="AI50" s="429"/>
      <c r="AJ50" s="453"/>
      <c r="AK50" s="429"/>
      <c r="AL50" s="429"/>
      <c r="AM50" s="429"/>
      <c r="AN50" s="429"/>
      <c r="AO50" s="443"/>
      <c r="AP50" s="1578"/>
      <c r="AQ50" s="2207" t="s">
        <v>95</v>
      </c>
      <c r="AR50" s="2207">
        <v>0</v>
      </c>
      <c r="AS50" s="1681">
        <v>624</v>
      </c>
    </row>
    <row r="51" spans="1:45" s="432" customFormat="1" ht="67.5" customHeight="1">
      <c r="A51" s="2788"/>
      <c r="B51" s="2788"/>
      <c r="C51" s="2771" t="s">
        <v>1402</v>
      </c>
      <c r="D51" s="733" t="s">
        <v>1239</v>
      </c>
      <c r="E51" s="452" t="s">
        <v>1238</v>
      </c>
      <c r="F51" s="452">
        <v>2</v>
      </c>
      <c r="G51" s="452" t="s">
        <v>1237</v>
      </c>
      <c r="H51" s="454" t="s">
        <v>1236</v>
      </c>
      <c r="I51" s="425">
        <v>0.04</v>
      </c>
      <c r="J51" s="452" t="s">
        <v>1235</v>
      </c>
      <c r="K51" s="456">
        <v>42765</v>
      </c>
      <c r="L51" s="456">
        <v>43099</v>
      </c>
      <c r="M51" s="1939"/>
      <c r="N51" s="1939"/>
      <c r="O51" s="1939"/>
      <c r="P51" s="1939"/>
      <c r="Q51" s="1939"/>
      <c r="R51" s="1939">
        <v>1</v>
      </c>
      <c r="S51" s="1939"/>
      <c r="T51" s="1939"/>
      <c r="U51" s="1940"/>
      <c r="V51" s="1940"/>
      <c r="W51" s="1940"/>
      <c r="X51" s="1940">
        <v>1</v>
      </c>
      <c r="Y51" s="859">
        <f t="shared" si="1"/>
        <v>2</v>
      </c>
      <c r="Z51" s="427"/>
      <c r="AA51" s="428"/>
      <c r="AB51" s="1244"/>
      <c r="AC51" s="1224"/>
      <c r="AD51" s="439"/>
      <c r="AE51" s="440"/>
      <c r="AF51" s="440"/>
      <c r="AG51" s="438"/>
      <c r="AH51" s="441"/>
      <c r="AI51" s="429"/>
      <c r="AJ51" s="453"/>
      <c r="AK51" s="429"/>
      <c r="AL51" s="429"/>
      <c r="AM51" s="429"/>
      <c r="AN51" s="429"/>
      <c r="AO51" s="443"/>
      <c r="AP51" s="1578"/>
      <c r="AQ51" s="2207">
        <v>1</v>
      </c>
      <c r="AR51" s="2207">
        <v>0.25</v>
      </c>
      <c r="AS51" s="1678">
        <v>356</v>
      </c>
    </row>
    <row r="52" spans="1:45" s="432" customFormat="1" ht="78" customHeight="1">
      <c r="A52" s="2788"/>
      <c r="B52" s="2788"/>
      <c r="C52" s="2772"/>
      <c r="D52" s="733" t="s">
        <v>1234</v>
      </c>
      <c r="E52" s="452" t="s">
        <v>1233</v>
      </c>
      <c r="F52" s="452">
        <v>2</v>
      </c>
      <c r="G52" s="452" t="s">
        <v>1232</v>
      </c>
      <c r="H52" s="454" t="s">
        <v>1231</v>
      </c>
      <c r="I52" s="425">
        <v>0.04</v>
      </c>
      <c r="J52" s="452" t="s">
        <v>1230</v>
      </c>
      <c r="K52" s="456">
        <v>42765</v>
      </c>
      <c r="L52" s="456">
        <v>43099</v>
      </c>
      <c r="M52" s="1939"/>
      <c r="N52" s="1939"/>
      <c r="O52" s="1939"/>
      <c r="P52" s="1939"/>
      <c r="Q52" s="1939"/>
      <c r="R52" s="1939">
        <v>1</v>
      </c>
      <c r="S52" s="1939"/>
      <c r="T52" s="1939"/>
      <c r="U52" s="1940"/>
      <c r="V52" s="1940"/>
      <c r="W52" s="1940"/>
      <c r="X52" s="1940">
        <v>1</v>
      </c>
      <c r="Y52" s="859">
        <f t="shared" si="1"/>
        <v>2</v>
      </c>
      <c r="Z52" s="427"/>
      <c r="AA52" s="428"/>
      <c r="AB52" s="1244"/>
      <c r="AC52" s="1224"/>
      <c r="AD52" s="439"/>
      <c r="AE52" s="440"/>
      <c r="AF52" s="440"/>
      <c r="AG52" s="438"/>
      <c r="AH52" s="441"/>
      <c r="AI52" s="429"/>
      <c r="AJ52" s="453"/>
      <c r="AK52" s="429"/>
      <c r="AL52" s="429"/>
      <c r="AM52" s="429"/>
      <c r="AN52" s="429"/>
      <c r="AO52" s="443"/>
      <c r="AP52" s="1578"/>
      <c r="AQ52" s="2207">
        <v>1</v>
      </c>
      <c r="AR52" s="2207">
        <v>0.25</v>
      </c>
      <c r="AS52" s="1678">
        <v>357</v>
      </c>
    </row>
    <row r="53" spans="1:45" s="432" customFormat="1" ht="67.5" customHeight="1">
      <c r="A53" s="2788"/>
      <c r="B53" s="2788"/>
      <c r="C53" s="2772"/>
      <c r="D53" s="733" t="s">
        <v>1229</v>
      </c>
      <c r="E53" s="452" t="s">
        <v>504</v>
      </c>
      <c r="F53" s="454">
        <v>4</v>
      </c>
      <c r="G53" s="452" t="s">
        <v>1224</v>
      </c>
      <c r="H53" s="454" t="s">
        <v>1228</v>
      </c>
      <c r="I53" s="425">
        <v>0.04</v>
      </c>
      <c r="J53" s="452" t="s">
        <v>1227</v>
      </c>
      <c r="K53" s="456">
        <v>42765</v>
      </c>
      <c r="L53" s="456">
        <v>43099</v>
      </c>
      <c r="M53" s="1939"/>
      <c r="N53" s="1939"/>
      <c r="O53" s="1939">
        <v>1</v>
      </c>
      <c r="P53" s="1939"/>
      <c r="Q53" s="1939"/>
      <c r="R53" s="1939">
        <v>1</v>
      </c>
      <c r="S53" s="1939"/>
      <c r="T53" s="1939"/>
      <c r="U53" s="1940">
        <v>1</v>
      </c>
      <c r="V53" s="1940"/>
      <c r="W53" s="1940"/>
      <c r="X53" s="1940">
        <v>1</v>
      </c>
      <c r="Y53" s="859">
        <f t="shared" si="1"/>
        <v>4</v>
      </c>
      <c r="Z53" s="427"/>
      <c r="AA53" s="428"/>
      <c r="AB53" s="1244"/>
      <c r="AC53" s="1224"/>
      <c r="AD53" s="439"/>
      <c r="AE53" s="440"/>
      <c r="AF53" s="440"/>
      <c r="AG53" s="438"/>
      <c r="AH53" s="441"/>
      <c r="AI53" s="429"/>
      <c r="AJ53" s="453"/>
      <c r="AK53" s="429"/>
      <c r="AL53" s="429"/>
      <c r="AM53" s="429"/>
      <c r="AN53" s="429"/>
      <c r="AO53" s="443"/>
      <c r="AP53" s="1578"/>
      <c r="AQ53" s="2207">
        <v>1</v>
      </c>
      <c r="AR53" s="2207">
        <v>1</v>
      </c>
      <c r="AS53" s="1678">
        <v>358</v>
      </c>
    </row>
    <row r="54" spans="1:45" s="432" customFormat="1" ht="62.25" customHeight="1">
      <c r="A54" s="2788"/>
      <c r="B54" s="2788"/>
      <c r="C54" s="2772"/>
      <c r="D54" s="733" t="s">
        <v>1226</v>
      </c>
      <c r="E54" s="452" t="s">
        <v>1225</v>
      </c>
      <c r="F54" s="452">
        <v>4</v>
      </c>
      <c r="G54" s="452" t="s">
        <v>1224</v>
      </c>
      <c r="H54" s="454" t="s">
        <v>1223</v>
      </c>
      <c r="I54" s="425">
        <v>0.04</v>
      </c>
      <c r="J54" s="452" t="s">
        <v>1222</v>
      </c>
      <c r="K54" s="456">
        <v>42765</v>
      </c>
      <c r="L54" s="456">
        <v>43099</v>
      </c>
      <c r="M54" s="1939"/>
      <c r="N54" s="1939"/>
      <c r="O54" s="1939">
        <v>1</v>
      </c>
      <c r="P54" s="1939"/>
      <c r="Q54" s="1939"/>
      <c r="R54" s="1939">
        <v>1</v>
      </c>
      <c r="S54" s="1939"/>
      <c r="T54" s="1939"/>
      <c r="U54" s="1940">
        <v>1</v>
      </c>
      <c r="V54" s="1940"/>
      <c r="W54" s="1940"/>
      <c r="X54" s="1940">
        <v>1</v>
      </c>
      <c r="Y54" s="859">
        <f t="shared" si="1"/>
        <v>4</v>
      </c>
      <c r="Z54" s="427"/>
      <c r="AA54" s="428"/>
      <c r="AB54" s="1244"/>
      <c r="AC54" s="1224"/>
      <c r="AD54" s="439"/>
      <c r="AE54" s="440"/>
      <c r="AF54" s="440"/>
      <c r="AG54" s="438"/>
      <c r="AH54" s="441"/>
      <c r="AI54" s="429"/>
      <c r="AJ54" s="453"/>
      <c r="AK54" s="429"/>
      <c r="AL54" s="429"/>
      <c r="AM54" s="429"/>
      <c r="AN54" s="429"/>
      <c r="AO54" s="443"/>
      <c r="AP54" s="1578"/>
      <c r="AQ54" s="2207">
        <v>1</v>
      </c>
      <c r="AR54" s="2207">
        <v>0.3333333333333333</v>
      </c>
      <c r="AS54" s="1678">
        <v>359</v>
      </c>
    </row>
    <row r="55" spans="1:45" s="462" customFormat="1" ht="67.5" customHeight="1">
      <c r="A55" s="2788"/>
      <c r="B55" s="2788"/>
      <c r="C55" s="2772"/>
      <c r="D55" s="730" t="s">
        <v>1221</v>
      </c>
      <c r="E55" s="424" t="s">
        <v>85</v>
      </c>
      <c r="F55" s="461">
        <v>1</v>
      </c>
      <c r="G55" s="424" t="s">
        <v>1220</v>
      </c>
      <c r="H55" s="451" t="s">
        <v>1215</v>
      </c>
      <c r="I55" s="425">
        <v>0.04</v>
      </c>
      <c r="J55" s="424" t="s">
        <v>1219</v>
      </c>
      <c r="K55" s="456">
        <v>42765</v>
      </c>
      <c r="L55" s="456">
        <v>43099</v>
      </c>
      <c r="M55" s="1939"/>
      <c r="N55" s="1939">
        <v>1</v>
      </c>
      <c r="O55" s="1939"/>
      <c r="P55" s="1939"/>
      <c r="Q55" s="1939"/>
      <c r="R55" s="1939"/>
      <c r="S55" s="1939"/>
      <c r="T55" s="1939"/>
      <c r="U55" s="1940"/>
      <c r="V55" s="1940"/>
      <c r="W55" s="1940"/>
      <c r="X55" s="1940"/>
      <c r="Y55" s="859">
        <f t="shared" si="1"/>
        <v>1</v>
      </c>
      <c r="Z55" s="427"/>
      <c r="AA55" s="428"/>
      <c r="AB55" s="1245"/>
      <c r="AC55" s="1224"/>
      <c r="AD55" s="439"/>
      <c r="AE55" s="440"/>
      <c r="AF55" s="440"/>
      <c r="AG55" s="438"/>
      <c r="AH55" s="441"/>
      <c r="AI55" s="429"/>
      <c r="AJ55" s="453"/>
      <c r="AK55" s="429"/>
      <c r="AL55" s="429"/>
      <c r="AM55" s="429"/>
      <c r="AN55" s="429"/>
      <c r="AO55" s="443"/>
      <c r="AP55" s="1578"/>
      <c r="AQ55" s="2206">
        <v>1</v>
      </c>
      <c r="AR55" s="2206">
        <v>0.3333333333333333</v>
      </c>
      <c r="AS55" s="1678">
        <v>360</v>
      </c>
    </row>
    <row r="56" spans="1:45" s="462" customFormat="1" ht="60" customHeight="1">
      <c r="A56" s="2788"/>
      <c r="B56" s="2788"/>
      <c r="C56" s="2772"/>
      <c r="D56" s="730" t="s">
        <v>1218</v>
      </c>
      <c r="E56" s="424" t="s">
        <v>1216</v>
      </c>
      <c r="F56" s="455">
        <v>1</v>
      </c>
      <c r="G56" s="424" t="s">
        <v>1342</v>
      </c>
      <c r="H56" s="451" t="s">
        <v>1215</v>
      </c>
      <c r="I56" s="425">
        <v>0.05</v>
      </c>
      <c r="J56" s="424" t="s">
        <v>1214</v>
      </c>
      <c r="K56" s="456">
        <v>42765</v>
      </c>
      <c r="L56" s="456">
        <v>43099</v>
      </c>
      <c r="M56" s="1950">
        <v>1</v>
      </c>
      <c r="N56" s="1950">
        <v>1</v>
      </c>
      <c r="O56" s="1950">
        <v>1</v>
      </c>
      <c r="P56" s="1950">
        <v>1</v>
      </c>
      <c r="Q56" s="1950">
        <v>1</v>
      </c>
      <c r="R56" s="1950">
        <v>1</v>
      </c>
      <c r="S56" s="1950">
        <v>1</v>
      </c>
      <c r="T56" s="1950">
        <v>1</v>
      </c>
      <c r="U56" s="1950">
        <v>1</v>
      </c>
      <c r="V56" s="1950">
        <v>1</v>
      </c>
      <c r="W56" s="1950">
        <v>1</v>
      </c>
      <c r="X56" s="1950">
        <v>1</v>
      </c>
      <c r="Y56" s="860">
        <v>1</v>
      </c>
      <c r="Z56" s="427"/>
      <c r="AA56" s="428"/>
      <c r="AB56" s="1245"/>
      <c r="AC56" s="1224"/>
      <c r="AD56" s="439"/>
      <c r="AE56" s="440"/>
      <c r="AF56" s="440"/>
      <c r="AG56" s="438"/>
      <c r="AH56" s="441"/>
      <c r="AI56" s="429"/>
      <c r="AJ56" s="453"/>
      <c r="AK56" s="429"/>
      <c r="AL56" s="429"/>
      <c r="AM56" s="429"/>
      <c r="AN56" s="429"/>
      <c r="AO56" s="443"/>
      <c r="AP56" s="1578"/>
      <c r="AQ56" s="2206">
        <v>1</v>
      </c>
      <c r="AR56" s="2206">
        <v>1</v>
      </c>
      <c r="AS56" s="1678">
        <v>361</v>
      </c>
    </row>
    <row r="57" spans="1:45" s="462" customFormat="1" ht="63" customHeight="1" thickBot="1">
      <c r="A57" s="2789"/>
      <c r="B57" s="2789"/>
      <c r="C57" s="2773"/>
      <c r="D57" s="730" t="s">
        <v>1217</v>
      </c>
      <c r="E57" s="424" t="s">
        <v>1216</v>
      </c>
      <c r="F57" s="455">
        <v>1</v>
      </c>
      <c r="G57" s="424" t="s">
        <v>1342</v>
      </c>
      <c r="H57" s="451" t="s">
        <v>1215</v>
      </c>
      <c r="I57" s="425">
        <v>0.05</v>
      </c>
      <c r="J57" s="424" t="s">
        <v>1214</v>
      </c>
      <c r="K57" s="456">
        <v>42765</v>
      </c>
      <c r="L57" s="456">
        <v>43099</v>
      </c>
      <c r="M57" s="1950">
        <v>1</v>
      </c>
      <c r="N57" s="1950">
        <v>1</v>
      </c>
      <c r="O57" s="1950">
        <v>1</v>
      </c>
      <c r="P57" s="1950">
        <v>1</v>
      </c>
      <c r="Q57" s="1950">
        <v>1</v>
      </c>
      <c r="R57" s="1950">
        <v>1</v>
      </c>
      <c r="S57" s="1950">
        <v>1</v>
      </c>
      <c r="T57" s="1950">
        <v>1</v>
      </c>
      <c r="U57" s="1950">
        <v>1</v>
      </c>
      <c r="V57" s="1950">
        <v>1</v>
      </c>
      <c r="W57" s="1950">
        <v>1</v>
      </c>
      <c r="X57" s="1950">
        <v>1</v>
      </c>
      <c r="Y57" s="860">
        <v>1</v>
      </c>
      <c r="Z57" s="427"/>
      <c r="AA57" s="428"/>
      <c r="AB57" s="1245"/>
      <c r="AC57" s="1224"/>
      <c r="AD57" s="439"/>
      <c r="AE57" s="440"/>
      <c r="AF57" s="440"/>
      <c r="AG57" s="438"/>
      <c r="AH57" s="441"/>
      <c r="AI57" s="429"/>
      <c r="AJ57" s="453"/>
      <c r="AK57" s="429"/>
      <c r="AL57" s="429"/>
      <c r="AM57" s="429"/>
      <c r="AN57" s="429"/>
      <c r="AO57" s="443"/>
      <c r="AP57" s="1578"/>
      <c r="AQ57" s="2206" t="s">
        <v>95</v>
      </c>
      <c r="AR57" s="2206">
        <v>0</v>
      </c>
      <c r="AS57" s="1678">
        <v>362</v>
      </c>
    </row>
    <row r="58" spans="1:45" s="450" customFormat="1" ht="19.5" customHeight="1" thickBot="1">
      <c r="A58" s="2750" t="s">
        <v>92</v>
      </c>
      <c r="B58" s="2751"/>
      <c r="C58" s="2752"/>
      <c r="D58" s="1941"/>
      <c r="E58" s="1942"/>
      <c r="F58" s="1942"/>
      <c r="G58" s="1942"/>
      <c r="H58" s="1942"/>
      <c r="I58" s="1952">
        <f>SUM(I37:I57)</f>
        <v>1.0000000000000004</v>
      </c>
      <c r="J58" s="1942"/>
      <c r="K58" s="1942"/>
      <c r="L58" s="1942"/>
      <c r="M58" s="1942"/>
      <c r="N58" s="1942"/>
      <c r="O58" s="1942"/>
      <c r="P58" s="1942"/>
      <c r="Q58" s="1942"/>
      <c r="R58" s="1942"/>
      <c r="S58" s="1942"/>
      <c r="T58" s="1942"/>
      <c r="U58" s="1942"/>
      <c r="V58" s="1942"/>
      <c r="W58" s="1942"/>
      <c r="X58" s="1942"/>
      <c r="Y58" s="1944"/>
      <c r="Z58" s="1945">
        <f>SUM(Z37:Z57)</f>
        <v>1653000000</v>
      </c>
      <c r="AA58" s="1946">
        <f>SUM(AA37:AA57)</f>
        <v>1139572285.4</v>
      </c>
      <c r="AB58" s="1947"/>
      <c r="AC58" s="1224"/>
      <c r="AD58" s="439"/>
      <c r="AE58" s="440"/>
      <c r="AF58" s="440"/>
      <c r="AG58" s="438"/>
      <c r="AH58" s="441"/>
      <c r="AI58" s="429"/>
      <c r="AJ58" s="453"/>
      <c r="AK58" s="429"/>
      <c r="AL58" s="429"/>
      <c r="AM58" s="429"/>
      <c r="AN58" s="429"/>
      <c r="AO58" s="443"/>
      <c r="AP58" s="1578"/>
      <c r="AQ58" s="2208">
        <f>AVERAGE(AQ37:AQ57)</f>
        <v>0.9166666666666666</v>
      </c>
      <c r="AR58" s="2208"/>
      <c r="AS58" s="1679"/>
    </row>
    <row r="59" spans="1:45" s="432" customFormat="1" ht="105.75" customHeight="1">
      <c r="A59" s="2787">
        <v>5</v>
      </c>
      <c r="B59" s="2787" t="s">
        <v>1213</v>
      </c>
      <c r="C59" s="2771" t="s">
        <v>1403</v>
      </c>
      <c r="D59" s="733" t="s">
        <v>1341</v>
      </c>
      <c r="E59" s="452" t="s">
        <v>1340</v>
      </c>
      <c r="F59" s="424">
        <v>1</v>
      </c>
      <c r="G59" s="424" t="s">
        <v>1339</v>
      </c>
      <c r="H59" s="452" t="s">
        <v>1211</v>
      </c>
      <c r="I59" s="425">
        <v>0.05</v>
      </c>
      <c r="J59" s="424" t="s">
        <v>1338</v>
      </c>
      <c r="K59" s="456">
        <v>42765</v>
      </c>
      <c r="L59" s="456">
        <v>43099</v>
      </c>
      <c r="M59" s="1939">
        <v>1</v>
      </c>
      <c r="N59" s="1939"/>
      <c r="O59" s="1939"/>
      <c r="P59" s="1939"/>
      <c r="Q59" s="1939"/>
      <c r="R59" s="1939"/>
      <c r="S59" s="1939"/>
      <c r="T59" s="1939"/>
      <c r="U59" s="1940"/>
      <c r="V59" s="1940"/>
      <c r="W59" s="1940"/>
      <c r="X59" s="1940"/>
      <c r="Y59" s="859">
        <f>SUM(M59:X59)</f>
        <v>1</v>
      </c>
      <c r="Z59" s="427">
        <v>0</v>
      </c>
      <c r="AA59" s="428"/>
      <c r="AB59" s="1244"/>
      <c r="AC59" s="1224"/>
      <c r="AD59" s="439"/>
      <c r="AE59" s="440"/>
      <c r="AF59" s="440"/>
      <c r="AG59" s="438"/>
      <c r="AH59" s="441"/>
      <c r="AI59" s="429"/>
      <c r="AJ59" s="453"/>
      <c r="AK59" s="429"/>
      <c r="AL59" s="429"/>
      <c r="AM59" s="429"/>
      <c r="AN59" s="429"/>
      <c r="AO59" s="443"/>
      <c r="AP59" s="1578"/>
      <c r="AQ59" s="2206">
        <v>1</v>
      </c>
      <c r="AR59" s="2206">
        <v>1</v>
      </c>
      <c r="AS59" s="1678">
        <v>363</v>
      </c>
    </row>
    <row r="60" spans="1:45" s="432" customFormat="1" ht="74.25" customHeight="1" thickBot="1">
      <c r="A60" s="2788"/>
      <c r="B60" s="2788"/>
      <c r="C60" s="2773"/>
      <c r="D60" s="731" t="s">
        <v>1337</v>
      </c>
      <c r="E60" s="452" t="s">
        <v>1212</v>
      </c>
      <c r="F60" s="424">
        <v>1</v>
      </c>
      <c r="G60" s="424" t="s">
        <v>1336</v>
      </c>
      <c r="H60" s="452" t="s">
        <v>1211</v>
      </c>
      <c r="I60" s="425">
        <v>0.1</v>
      </c>
      <c r="J60" s="424" t="s">
        <v>1335</v>
      </c>
      <c r="K60" s="456">
        <v>42765</v>
      </c>
      <c r="L60" s="456">
        <v>43099</v>
      </c>
      <c r="M60" s="1939"/>
      <c r="N60" s="1939"/>
      <c r="O60" s="1939"/>
      <c r="P60" s="1939"/>
      <c r="Q60" s="1939"/>
      <c r="R60" s="1939"/>
      <c r="S60" s="1939"/>
      <c r="T60" s="1939"/>
      <c r="U60" s="1940"/>
      <c r="V60" s="1940"/>
      <c r="W60" s="1940">
        <v>1</v>
      </c>
      <c r="X60" s="1940"/>
      <c r="Y60" s="859">
        <f>SUM(M60:X60)</f>
        <v>1</v>
      </c>
      <c r="Z60" s="427"/>
      <c r="AA60" s="428"/>
      <c r="AB60" s="1244"/>
      <c r="AC60" s="1224"/>
      <c r="AD60" s="439"/>
      <c r="AE60" s="440"/>
      <c r="AF60" s="440"/>
      <c r="AG60" s="438"/>
      <c r="AH60" s="441"/>
      <c r="AI60" s="429"/>
      <c r="AJ60" s="453"/>
      <c r="AK60" s="429"/>
      <c r="AL60" s="429"/>
      <c r="AM60" s="429"/>
      <c r="AN60" s="429"/>
      <c r="AO60" s="443"/>
      <c r="AP60" s="1578"/>
      <c r="AQ60" s="2207">
        <v>1</v>
      </c>
      <c r="AR60" s="2207">
        <v>1</v>
      </c>
      <c r="AS60" s="1678">
        <v>364</v>
      </c>
    </row>
    <row r="61" spans="1:45" s="432" customFormat="1" ht="105.75" customHeight="1">
      <c r="A61" s="2788"/>
      <c r="B61" s="2788"/>
      <c r="C61" s="2771" t="s">
        <v>1404</v>
      </c>
      <c r="D61" s="733" t="s">
        <v>1210</v>
      </c>
      <c r="E61" s="452" t="s">
        <v>85</v>
      </c>
      <c r="F61" s="451">
        <v>1</v>
      </c>
      <c r="G61" s="424" t="s">
        <v>1328</v>
      </c>
      <c r="H61" s="454" t="s">
        <v>1209</v>
      </c>
      <c r="I61" s="425">
        <v>0.1</v>
      </c>
      <c r="J61" s="452" t="s">
        <v>470</v>
      </c>
      <c r="K61" s="456">
        <v>42765</v>
      </c>
      <c r="L61" s="456">
        <v>43099</v>
      </c>
      <c r="M61" s="1939">
        <v>1</v>
      </c>
      <c r="N61" s="1939"/>
      <c r="O61" s="1939"/>
      <c r="P61" s="1939"/>
      <c r="Q61" s="1939"/>
      <c r="R61" s="1939"/>
      <c r="S61" s="1939"/>
      <c r="T61" s="1939"/>
      <c r="U61" s="1940"/>
      <c r="V61" s="1940"/>
      <c r="W61" s="1940"/>
      <c r="X61" s="1940"/>
      <c r="Y61" s="859">
        <f>SUM(M61:X61)</f>
        <v>1</v>
      </c>
      <c r="Z61" s="427">
        <v>0</v>
      </c>
      <c r="AA61" s="428"/>
      <c r="AB61" s="1244"/>
      <c r="AC61" s="1224"/>
      <c r="AD61" s="439"/>
      <c r="AE61" s="440"/>
      <c r="AF61" s="440"/>
      <c r="AG61" s="438"/>
      <c r="AH61" s="441"/>
      <c r="AI61" s="429"/>
      <c r="AJ61" s="453"/>
      <c r="AK61" s="429"/>
      <c r="AL61" s="429"/>
      <c r="AM61" s="429"/>
      <c r="AN61" s="429"/>
      <c r="AO61" s="443"/>
      <c r="AP61" s="1578"/>
      <c r="AQ61" s="2206" t="s">
        <v>95</v>
      </c>
      <c r="AR61" s="2206">
        <v>0</v>
      </c>
      <c r="AS61" s="1678">
        <v>365</v>
      </c>
    </row>
    <row r="62" spans="1:45" s="432" customFormat="1" ht="91.5" customHeight="1">
      <c r="A62" s="2788"/>
      <c r="B62" s="2788"/>
      <c r="C62" s="2772"/>
      <c r="D62" s="733" t="s">
        <v>1208</v>
      </c>
      <c r="E62" s="452" t="s">
        <v>799</v>
      </c>
      <c r="F62" s="451">
        <v>1</v>
      </c>
      <c r="G62" s="424" t="s">
        <v>463</v>
      </c>
      <c r="H62" s="454" t="s">
        <v>1194</v>
      </c>
      <c r="I62" s="425">
        <v>0.1</v>
      </c>
      <c r="J62" s="452" t="s">
        <v>1207</v>
      </c>
      <c r="K62" s="456">
        <v>42765</v>
      </c>
      <c r="L62" s="456">
        <v>43099</v>
      </c>
      <c r="M62" s="1939">
        <v>1</v>
      </c>
      <c r="N62" s="1939"/>
      <c r="O62" s="1939"/>
      <c r="P62" s="1939"/>
      <c r="Q62" s="1939"/>
      <c r="R62" s="1939"/>
      <c r="S62" s="1939"/>
      <c r="T62" s="1939"/>
      <c r="U62" s="1940"/>
      <c r="V62" s="1940"/>
      <c r="W62" s="1940"/>
      <c r="X62" s="1940"/>
      <c r="Y62" s="859">
        <f>SUM(M62:X62)</f>
        <v>1</v>
      </c>
      <c r="Z62" s="427">
        <v>0</v>
      </c>
      <c r="AA62" s="428"/>
      <c r="AB62" s="1244"/>
      <c r="AC62" s="1224"/>
      <c r="AD62" s="439"/>
      <c r="AE62" s="440"/>
      <c r="AF62" s="440"/>
      <c r="AG62" s="438"/>
      <c r="AH62" s="441"/>
      <c r="AI62" s="429"/>
      <c r="AJ62" s="453"/>
      <c r="AK62" s="429"/>
      <c r="AL62" s="429"/>
      <c r="AM62" s="429"/>
      <c r="AN62" s="429"/>
      <c r="AO62" s="443"/>
      <c r="AP62" s="1578"/>
      <c r="AQ62" s="2206" t="s">
        <v>95</v>
      </c>
      <c r="AR62" s="2206" t="s">
        <v>95</v>
      </c>
      <c r="AS62" s="1678">
        <v>366</v>
      </c>
    </row>
    <row r="63" spans="1:45" s="432" customFormat="1" ht="91.5" customHeight="1">
      <c r="A63" s="2788"/>
      <c r="B63" s="2788"/>
      <c r="C63" s="2772"/>
      <c r="D63" s="733" t="s">
        <v>1334</v>
      </c>
      <c r="E63" s="452" t="s">
        <v>1333</v>
      </c>
      <c r="F63" s="451">
        <v>1</v>
      </c>
      <c r="G63" s="424" t="s">
        <v>1328</v>
      </c>
      <c r="H63" s="454" t="s">
        <v>1194</v>
      </c>
      <c r="I63" s="425">
        <v>0.1</v>
      </c>
      <c r="J63" s="452" t="s">
        <v>1332</v>
      </c>
      <c r="K63" s="456">
        <v>42765</v>
      </c>
      <c r="L63" s="456">
        <v>43099</v>
      </c>
      <c r="M63" s="1939"/>
      <c r="N63" s="1939"/>
      <c r="O63" s="1939"/>
      <c r="P63" s="1939"/>
      <c r="Q63" s="1939"/>
      <c r="R63" s="1939"/>
      <c r="S63" s="1939"/>
      <c r="T63" s="1939"/>
      <c r="U63" s="1940"/>
      <c r="V63" s="1940"/>
      <c r="W63" s="1940"/>
      <c r="X63" s="1940">
        <v>1</v>
      </c>
      <c r="Y63" s="859">
        <v>1</v>
      </c>
      <c r="Z63" s="427"/>
      <c r="AA63" s="428"/>
      <c r="AB63" s="1244"/>
      <c r="AC63" s="1224"/>
      <c r="AD63" s="439"/>
      <c r="AE63" s="440"/>
      <c r="AF63" s="440"/>
      <c r="AG63" s="438"/>
      <c r="AH63" s="441"/>
      <c r="AI63" s="429"/>
      <c r="AJ63" s="453"/>
      <c r="AK63" s="429"/>
      <c r="AL63" s="429"/>
      <c r="AM63" s="429"/>
      <c r="AN63" s="429"/>
      <c r="AO63" s="443"/>
      <c r="AP63" s="1578"/>
      <c r="AQ63" s="2207">
        <v>1</v>
      </c>
      <c r="AR63" s="2207">
        <v>0.25</v>
      </c>
      <c r="AS63" s="1678">
        <v>367</v>
      </c>
    </row>
    <row r="64" spans="1:45" s="432" customFormat="1" ht="91.5" customHeight="1">
      <c r="A64" s="2788"/>
      <c r="B64" s="2788"/>
      <c r="C64" s="2772"/>
      <c r="D64" s="733" t="s">
        <v>1405</v>
      </c>
      <c r="E64" s="452" t="s">
        <v>1331</v>
      </c>
      <c r="F64" s="424">
        <v>1</v>
      </c>
      <c r="G64" s="452" t="s">
        <v>1330</v>
      </c>
      <c r="H64" s="452" t="s">
        <v>1695</v>
      </c>
      <c r="I64" s="425">
        <v>0.03</v>
      </c>
      <c r="J64" s="452" t="s">
        <v>1329</v>
      </c>
      <c r="K64" s="456">
        <v>42765</v>
      </c>
      <c r="L64" s="456">
        <v>43099</v>
      </c>
      <c r="M64" s="1939"/>
      <c r="N64" s="1939"/>
      <c r="O64" s="1939"/>
      <c r="P64" s="1939"/>
      <c r="Q64" s="1939"/>
      <c r="R64" s="1939"/>
      <c r="S64" s="1939"/>
      <c r="T64" s="1939"/>
      <c r="U64" s="1940"/>
      <c r="V64" s="1940"/>
      <c r="W64" s="1940"/>
      <c r="X64" s="1940">
        <v>1</v>
      </c>
      <c r="Y64" s="859">
        <v>1</v>
      </c>
      <c r="Z64" s="427"/>
      <c r="AA64" s="428"/>
      <c r="AB64" s="1244"/>
      <c r="AC64" s="1224"/>
      <c r="AD64" s="439"/>
      <c r="AE64" s="440"/>
      <c r="AF64" s="440"/>
      <c r="AG64" s="438"/>
      <c r="AH64" s="441"/>
      <c r="AI64" s="429"/>
      <c r="AJ64" s="453"/>
      <c r="AK64" s="429"/>
      <c r="AL64" s="429"/>
      <c r="AM64" s="429"/>
      <c r="AN64" s="429"/>
      <c r="AO64" s="443"/>
      <c r="AP64" s="1578"/>
      <c r="AQ64" s="2207">
        <v>0</v>
      </c>
      <c r="AR64" s="2207">
        <v>0</v>
      </c>
      <c r="AS64" s="1678">
        <v>368</v>
      </c>
    </row>
    <row r="65" spans="1:45" s="432" customFormat="1" ht="112.5" customHeight="1">
      <c r="A65" s="2788"/>
      <c r="B65" s="2788"/>
      <c r="C65" s="2772"/>
      <c r="D65" s="733" t="s">
        <v>1406</v>
      </c>
      <c r="E65" s="452" t="s">
        <v>1206</v>
      </c>
      <c r="F65" s="451">
        <v>4</v>
      </c>
      <c r="G65" s="424" t="s">
        <v>1328</v>
      </c>
      <c r="H65" s="454" t="s">
        <v>1194</v>
      </c>
      <c r="I65" s="425">
        <v>0.1</v>
      </c>
      <c r="J65" s="452" t="s">
        <v>1205</v>
      </c>
      <c r="K65" s="456">
        <v>42765</v>
      </c>
      <c r="L65" s="456">
        <v>43099</v>
      </c>
      <c r="M65" s="1939"/>
      <c r="N65" s="1939"/>
      <c r="O65" s="1939">
        <v>1</v>
      </c>
      <c r="P65" s="1939"/>
      <c r="Q65" s="1939"/>
      <c r="R65" s="1939">
        <v>1</v>
      </c>
      <c r="S65" s="1939"/>
      <c r="T65" s="1939"/>
      <c r="U65" s="1940">
        <v>1</v>
      </c>
      <c r="V65" s="1940"/>
      <c r="W65" s="1940"/>
      <c r="X65" s="1940">
        <v>1</v>
      </c>
      <c r="Y65" s="859">
        <f aca="true" t="shared" si="2" ref="Y65:Y70">SUM(M65:X65)</f>
        <v>4</v>
      </c>
      <c r="Z65" s="427"/>
      <c r="AA65" s="428"/>
      <c r="AB65" s="1244"/>
      <c r="AC65" s="1224"/>
      <c r="AD65" s="439"/>
      <c r="AE65" s="440"/>
      <c r="AF65" s="440"/>
      <c r="AG65" s="438"/>
      <c r="AH65" s="441"/>
      <c r="AI65" s="429"/>
      <c r="AJ65" s="453"/>
      <c r="AK65" s="429"/>
      <c r="AL65" s="429"/>
      <c r="AM65" s="429"/>
      <c r="AN65" s="429"/>
      <c r="AO65" s="443"/>
      <c r="AP65" s="1578"/>
      <c r="AQ65" s="2207">
        <v>1</v>
      </c>
      <c r="AR65" s="2207">
        <v>0.25</v>
      </c>
      <c r="AS65" s="1678">
        <v>369</v>
      </c>
    </row>
    <row r="66" spans="1:45" s="432" customFormat="1" ht="38.25" customHeight="1">
      <c r="A66" s="2788"/>
      <c r="B66" s="2788"/>
      <c r="C66" s="2772"/>
      <c r="D66" s="733" t="s">
        <v>1407</v>
      </c>
      <c r="E66" s="452" t="s">
        <v>1204</v>
      </c>
      <c r="F66" s="463">
        <v>1</v>
      </c>
      <c r="G66" s="424" t="s">
        <v>1327</v>
      </c>
      <c r="H66" s="454" t="s">
        <v>1194</v>
      </c>
      <c r="I66" s="425">
        <v>0.1</v>
      </c>
      <c r="J66" s="452" t="s">
        <v>1326</v>
      </c>
      <c r="K66" s="456">
        <v>42765</v>
      </c>
      <c r="L66" s="456">
        <v>43099</v>
      </c>
      <c r="M66" s="1939"/>
      <c r="N66" s="1939"/>
      <c r="O66" s="1939">
        <v>1</v>
      </c>
      <c r="P66" s="1939"/>
      <c r="Q66" s="1939"/>
      <c r="R66" s="1939"/>
      <c r="S66" s="1939"/>
      <c r="T66" s="1939"/>
      <c r="U66" s="1940"/>
      <c r="V66" s="1940"/>
      <c r="W66" s="1940"/>
      <c r="X66" s="1940"/>
      <c r="Y66" s="859">
        <f t="shared" si="2"/>
        <v>1</v>
      </c>
      <c r="Z66" s="427"/>
      <c r="AA66" s="428"/>
      <c r="AB66" s="1244"/>
      <c r="AC66" s="1224"/>
      <c r="AD66" s="439"/>
      <c r="AE66" s="440"/>
      <c r="AF66" s="440"/>
      <c r="AG66" s="438"/>
      <c r="AH66" s="441"/>
      <c r="AI66" s="429"/>
      <c r="AJ66" s="453"/>
      <c r="AK66" s="429"/>
      <c r="AL66" s="429"/>
      <c r="AM66" s="429"/>
      <c r="AN66" s="429"/>
      <c r="AO66" s="443"/>
      <c r="AP66" s="1578"/>
      <c r="AQ66" s="2207">
        <v>1</v>
      </c>
      <c r="AR66" s="2207">
        <v>0.3333333333333333</v>
      </c>
      <c r="AS66" s="1678">
        <v>370</v>
      </c>
    </row>
    <row r="67" spans="1:45" s="432" customFormat="1" ht="66" customHeight="1">
      <c r="A67" s="2788"/>
      <c r="B67" s="2788"/>
      <c r="C67" s="2772"/>
      <c r="D67" s="733" t="s">
        <v>1408</v>
      </c>
      <c r="E67" s="452" t="s">
        <v>1203</v>
      </c>
      <c r="F67" s="463">
        <v>4</v>
      </c>
      <c r="G67" s="424" t="s">
        <v>1325</v>
      </c>
      <c r="H67" s="454" t="s">
        <v>1194</v>
      </c>
      <c r="I67" s="425">
        <v>0.08</v>
      </c>
      <c r="J67" s="452" t="s">
        <v>1202</v>
      </c>
      <c r="K67" s="456">
        <v>42765</v>
      </c>
      <c r="L67" s="456">
        <v>43099</v>
      </c>
      <c r="M67" s="1939"/>
      <c r="N67" s="1939"/>
      <c r="O67" s="1939">
        <v>1</v>
      </c>
      <c r="P67" s="1939"/>
      <c r="Q67" s="1939"/>
      <c r="R67" s="1939">
        <v>1</v>
      </c>
      <c r="S67" s="1939"/>
      <c r="T67" s="1939"/>
      <c r="U67" s="1940">
        <v>1</v>
      </c>
      <c r="V67" s="1940"/>
      <c r="W67" s="1940"/>
      <c r="X67" s="1940">
        <v>1</v>
      </c>
      <c r="Y67" s="859">
        <f t="shared" si="2"/>
        <v>4</v>
      </c>
      <c r="Z67" s="427">
        <v>0</v>
      </c>
      <c r="AA67" s="428"/>
      <c r="AB67" s="1244"/>
      <c r="AC67" s="1224"/>
      <c r="AD67" s="439"/>
      <c r="AE67" s="440"/>
      <c r="AF67" s="440"/>
      <c r="AG67" s="438"/>
      <c r="AH67" s="441"/>
      <c r="AI67" s="429"/>
      <c r="AJ67" s="453"/>
      <c r="AK67" s="429"/>
      <c r="AL67" s="429"/>
      <c r="AM67" s="429"/>
      <c r="AN67" s="429"/>
      <c r="AO67" s="443"/>
      <c r="AP67" s="1578"/>
      <c r="AQ67" s="2207" t="s">
        <v>95</v>
      </c>
      <c r="AR67" s="2207">
        <v>0</v>
      </c>
      <c r="AS67" s="1678">
        <v>371</v>
      </c>
    </row>
    <row r="68" spans="1:45" s="432" customFormat="1" ht="63.75">
      <c r="A68" s="2788"/>
      <c r="B68" s="2788"/>
      <c r="C68" s="2772"/>
      <c r="D68" s="733" t="s">
        <v>1409</v>
      </c>
      <c r="E68" s="452" t="s">
        <v>1201</v>
      </c>
      <c r="F68" s="463">
        <v>3</v>
      </c>
      <c r="G68" s="424" t="s">
        <v>1200</v>
      </c>
      <c r="H68" s="454" t="s">
        <v>1194</v>
      </c>
      <c r="I68" s="425">
        <v>0.04</v>
      </c>
      <c r="J68" s="424" t="s">
        <v>1199</v>
      </c>
      <c r="K68" s="456">
        <v>42765</v>
      </c>
      <c r="L68" s="456">
        <v>43099</v>
      </c>
      <c r="M68" s="1939"/>
      <c r="N68" s="1939"/>
      <c r="O68" s="1939"/>
      <c r="P68" s="1939">
        <v>1</v>
      </c>
      <c r="Q68" s="1939"/>
      <c r="R68" s="1939"/>
      <c r="S68" s="1939"/>
      <c r="T68" s="1939">
        <v>1</v>
      </c>
      <c r="U68" s="1940"/>
      <c r="V68" s="1940"/>
      <c r="W68" s="1940"/>
      <c r="X68" s="1940">
        <v>1</v>
      </c>
      <c r="Y68" s="859">
        <f t="shared" si="2"/>
        <v>3</v>
      </c>
      <c r="Z68" s="427"/>
      <c r="AA68" s="428"/>
      <c r="AB68" s="1244"/>
      <c r="AC68" s="1224"/>
      <c r="AD68" s="439"/>
      <c r="AE68" s="440"/>
      <c r="AF68" s="440"/>
      <c r="AG68" s="438"/>
      <c r="AH68" s="441"/>
      <c r="AI68" s="429"/>
      <c r="AJ68" s="453"/>
      <c r="AK68" s="429"/>
      <c r="AL68" s="429"/>
      <c r="AM68" s="429"/>
      <c r="AN68" s="429"/>
      <c r="AO68" s="443"/>
      <c r="AP68" s="1578"/>
      <c r="AQ68" s="2207" t="s">
        <v>95</v>
      </c>
      <c r="AR68" s="2207">
        <v>0</v>
      </c>
      <c r="AS68" s="1678">
        <v>372</v>
      </c>
    </row>
    <row r="69" spans="1:45" s="432" customFormat="1" ht="72" customHeight="1">
      <c r="A69" s="2788"/>
      <c r="B69" s="2788"/>
      <c r="C69" s="2772"/>
      <c r="D69" s="733" t="s">
        <v>1410</v>
      </c>
      <c r="E69" s="452" t="s">
        <v>1198</v>
      </c>
      <c r="F69" s="463">
        <v>2</v>
      </c>
      <c r="G69" s="424" t="s">
        <v>1200</v>
      </c>
      <c r="H69" s="454" t="s">
        <v>1194</v>
      </c>
      <c r="I69" s="425">
        <v>0.1</v>
      </c>
      <c r="J69" s="424" t="s">
        <v>1197</v>
      </c>
      <c r="K69" s="456">
        <v>42765</v>
      </c>
      <c r="L69" s="456">
        <v>43099</v>
      </c>
      <c r="M69" s="1939"/>
      <c r="N69" s="1939"/>
      <c r="O69" s="1939"/>
      <c r="P69" s="1939"/>
      <c r="Q69" s="1939"/>
      <c r="R69" s="1939">
        <v>1</v>
      </c>
      <c r="S69" s="1939"/>
      <c r="T69" s="1939"/>
      <c r="U69" s="1940"/>
      <c r="V69" s="1940"/>
      <c r="W69" s="1940"/>
      <c r="X69" s="1940">
        <v>1</v>
      </c>
      <c r="Y69" s="859">
        <f t="shared" si="2"/>
        <v>2</v>
      </c>
      <c r="Z69" s="427"/>
      <c r="AA69" s="428"/>
      <c r="AB69" s="1244"/>
      <c r="AC69" s="1224"/>
      <c r="AD69" s="439"/>
      <c r="AE69" s="440"/>
      <c r="AF69" s="440"/>
      <c r="AG69" s="438"/>
      <c r="AH69" s="441"/>
      <c r="AI69" s="429"/>
      <c r="AJ69" s="453"/>
      <c r="AK69" s="429"/>
      <c r="AL69" s="429"/>
      <c r="AM69" s="429"/>
      <c r="AN69" s="429"/>
      <c r="AO69" s="443"/>
      <c r="AP69" s="1578"/>
      <c r="AQ69" s="2207">
        <v>1</v>
      </c>
      <c r="AR69" s="2207">
        <v>1</v>
      </c>
      <c r="AS69" s="1678">
        <v>373</v>
      </c>
    </row>
    <row r="70" spans="1:45" s="432" customFormat="1" ht="51.75" thickBot="1">
      <c r="A70" s="2789"/>
      <c r="B70" s="2789"/>
      <c r="C70" s="2773"/>
      <c r="D70" s="733" t="s">
        <v>1411</v>
      </c>
      <c r="E70" s="452" t="s">
        <v>1196</v>
      </c>
      <c r="F70" s="463">
        <v>2</v>
      </c>
      <c r="G70" s="424" t="s">
        <v>1195</v>
      </c>
      <c r="H70" s="454" t="s">
        <v>1194</v>
      </c>
      <c r="I70" s="425">
        <v>0.1</v>
      </c>
      <c r="J70" s="424" t="s">
        <v>1193</v>
      </c>
      <c r="K70" s="456">
        <v>42765</v>
      </c>
      <c r="L70" s="456">
        <v>43099</v>
      </c>
      <c r="M70" s="1939"/>
      <c r="N70" s="1939"/>
      <c r="O70" s="1939"/>
      <c r="P70" s="1939"/>
      <c r="Q70" s="1939"/>
      <c r="R70" s="1939">
        <v>1</v>
      </c>
      <c r="S70" s="1939"/>
      <c r="T70" s="1939"/>
      <c r="U70" s="1940"/>
      <c r="V70" s="1940"/>
      <c r="W70" s="1940"/>
      <c r="X70" s="1940">
        <v>1</v>
      </c>
      <c r="Y70" s="859">
        <f t="shared" si="2"/>
        <v>2</v>
      </c>
      <c r="Z70" s="1246"/>
      <c r="AA70" s="1247"/>
      <c r="AB70" s="1248"/>
      <c r="AC70" s="1224"/>
      <c r="AD70" s="439"/>
      <c r="AE70" s="440"/>
      <c r="AF70" s="440"/>
      <c r="AG70" s="438"/>
      <c r="AH70" s="441"/>
      <c r="AI70" s="429"/>
      <c r="AJ70" s="453"/>
      <c r="AK70" s="429"/>
      <c r="AL70" s="429"/>
      <c r="AM70" s="429"/>
      <c r="AN70" s="429"/>
      <c r="AO70" s="443"/>
      <c r="AP70" s="1578"/>
      <c r="AQ70" s="2207" t="s">
        <v>95</v>
      </c>
      <c r="AR70" s="2207">
        <v>0</v>
      </c>
      <c r="AS70" s="1678">
        <v>374</v>
      </c>
    </row>
    <row r="71" spans="1:45" s="450" customFormat="1" ht="19.5" customHeight="1" thickBot="1">
      <c r="A71" s="2750" t="s">
        <v>92</v>
      </c>
      <c r="B71" s="2751"/>
      <c r="C71" s="2752"/>
      <c r="D71" s="1953"/>
      <c r="E71" s="1954"/>
      <c r="F71" s="1954"/>
      <c r="G71" s="1954"/>
      <c r="H71" s="1954"/>
      <c r="I71" s="1955">
        <f>SUM(I59:I70)</f>
        <v>0.9999999999999999</v>
      </c>
      <c r="J71" s="1954"/>
      <c r="K71" s="1954"/>
      <c r="L71" s="1954"/>
      <c r="M71" s="1954"/>
      <c r="N71" s="1954"/>
      <c r="O71" s="1954"/>
      <c r="P71" s="1954"/>
      <c r="Q71" s="1954"/>
      <c r="R71" s="1954"/>
      <c r="S71" s="1954"/>
      <c r="T71" s="1954"/>
      <c r="U71" s="1954"/>
      <c r="V71" s="1954"/>
      <c r="W71" s="1954"/>
      <c r="X71" s="1954"/>
      <c r="Y71" s="1944"/>
      <c r="Z71" s="1944"/>
      <c r="AA71" s="1956"/>
      <c r="AB71" s="1957"/>
      <c r="AC71" s="1224"/>
      <c r="AD71" s="439"/>
      <c r="AE71" s="440"/>
      <c r="AF71" s="440"/>
      <c r="AG71" s="438"/>
      <c r="AH71" s="441"/>
      <c r="AI71" s="429"/>
      <c r="AJ71" s="453"/>
      <c r="AK71" s="429"/>
      <c r="AL71" s="429"/>
      <c r="AM71" s="429"/>
      <c r="AN71" s="429"/>
      <c r="AO71" s="443"/>
      <c r="AP71" s="1578"/>
      <c r="AQ71" s="2208">
        <f>AVERAGE(AQ59:AQ70)</f>
        <v>0.8571428571428571</v>
      </c>
      <c r="AR71" s="2208"/>
      <c r="AS71" s="1679"/>
    </row>
    <row r="72" spans="1:45" s="464" customFormat="1" ht="59.25" customHeight="1" thickBot="1">
      <c r="A72" s="1249">
        <v>6</v>
      </c>
      <c r="B72" s="1249" t="s">
        <v>112</v>
      </c>
      <c r="C72" s="1250" t="s">
        <v>1412</v>
      </c>
      <c r="D72" s="1746" t="s">
        <v>1726</v>
      </c>
      <c r="E72" s="696" t="s">
        <v>1725</v>
      </c>
      <c r="F72" s="697">
        <v>2</v>
      </c>
      <c r="G72" s="698" t="s">
        <v>1734</v>
      </c>
      <c r="H72" s="454" t="s">
        <v>1194</v>
      </c>
      <c r="I72" s="704">
        <v>1</v>
      </c>
      <c r="J72" s="1747" t="s">
        <v>1723</v>
      </c>
      <c r="K72" s="1748">
        <v>42736</v>
      </c>
      <c r="L72" s="1748">
        <v>43100</v>
      </c>
      <c r="M72" s="1503"/>
      <c r="N72" s="1503"/>
      <c r="O72" s="1503">
        <v>2</v>
      </c>
      <c r="P72" s="1503"/>
      <c r="Q72" s="1503"/>
      <c r="R72" s="1503"/>
      <c r="S72" s="1503"/>
      <c r="T72" s="1503"/>
      <c r="U72" s="1503"/>
      <c r="V72" s="1503"/>
      <c r="W72" s="1503"/>
      <c r="X72" s="1503"/>
      <c r="Y72" s="703">
        <f>SUM(M72:W72)</f>
        <v>2</v>
      </c>
      <c r="Z72" s="1958"/>
      <c r="AA72" s="1959"/>
      <c r="AB72" s="1960"/>
      <c r="AC72" s="1224"/>
      <c r="AD72" s="439"/>
      <c r="AE72" s="440"/>
      <c r="AF72" s="440"/>
      <c r="AG72" s="438"/>
      <c r="AH72" s="441"/>
      <c r="AI72" s="429"/>
      <c r="AJ72" s="453"/>
      <c r="AK72" s="429"/>
      <c r="AL72" s="429"/>
      <c r="AM72" s="429"/>
      <c r="AN72" s="429"/>
      <c r="AO72" s="443"/>
      <c r="AP72" s="1578"/>
      <c r="AQ72" s="2209" t="s">
        <v>95</v>
      </c>
      <c r="AR72" s="2213">
        <v>0</v>
      </c>
      <c r="AS72" s="1676">
        <v>375</v>
      </c>
    </row>
    <row r="73" spans="1:45" s="450" customFormat="1" ht="19.5" customHeight="1" thickBot="1">
      <c r="A73" s="2790" t="s">
        <v>92</v>
      </c>
      <c r="B73" s="2791"/>
      <c r="C73" s="2792"/>
      <c r="D73" s="444"/>
      <c r="E73" s="444"/>
      <c r="F73" s="444"/>
      <c r="G73" s="445"/>
      <c r="H73" s="444"/>
      <c r="I73" s="446">
        <f>SUM(I72)</f>
        <v>1</v>
      </c>
      <c r="J73" s="444"/>
      <c r="K73" s="444"/>
      <c r="L73" s="444"/>
      <c r="M73" s="444"/>
      <c r="N73" s="444"/>
      <c r="O73" s="444"/>
      <c r="P73" s="444"/>
      <c r="Q73" s="444"/>
      <c r="R73" s="444"/>
      <c r="S73" s="444"/>
      <c r="T73" s="444"/>
      <c r="U73" s="444"/>
      <c r="V73" s="444"/>
      <c r="W73" s="444"/>
      <c r="X73" s="444"/>
      <c r="Y73" s="465"/>
      <c r="Z73" s="447">
        <f>SUM(Z72)</f>
        <v>0</v>
      </c>
      <c r="AA73" s="448"/>
      <c r="AB73" s="1243"/>
      <c r="AC73" s="1224"/>
      <c r="AD73" s="439"/>
      <c r="AE73" s="440"/>
      <c r="AF73" s="440"/>
      <c r="AG73" s="438"/>
      <c r="AH73" s="441"/>
      <c r="AI73" s="429"/>
      <c r="AJ73" s="453"/>
      <c r="AK73" s="429"/>
      <c r="AL73" s="429"/>
      <c r="AM73" s="429"/>
      <c r="AN73" s="429"/>
      <c r="AO73" s="443"/>
      <c r="AP73" s="1578"/>
      <c r="AQ73" s="2210" t="s">
        <v>95</v>
      </c>
      <c r="AR73" s="2210"/>
      <c r="AS73" s="1679"/>
    </row>
    <row r="74" spans="1:45" s="450" customFormat="1" ht="27" customHeight="1" thickBot="1">
      <c r="A74" s="2793" t="s">
        <v>102</v>
      </c>
      <c r="B74" s="2794"/>
      <c r="C74" s="2794"/>
      <c r="D74" s="1251"/>
      <c r="E74" s="1252"/>
      <c r="F74" s="1251"/>
      <c r="G74" s="1253"/>
      <c r="H74" s="1251"/>
      <c r="I74" s="1254"/>
      <c r="J74" s="1251"/>
      <c r="K74" s="1251"/>
      <c r="L74" s="1251"/>
      <c r="M74" s="1255"/>
      <c r="N74" s="1255"/>
      <c r="O74" s="1255"/>
      <c r="P74" s="1255"/>
      <c r="Q74" s="1255"/>
      <c r="R74" s="1255"/>
      <c r="S74" s="1255"/>
      <c r="T74" s="1255"/>
      <c r="U74" s="1255"/>
      <c r="V74" s="1255"/>
      <c r="W74" s="1255"/>
      <c r="X74" s="1255"/>
      <c r="Y74" s="1256"/>
      <c r="Z74" s="1257">
        <f>SUM(Z71,Z58,Z36,Z30,Z25)</f>
        <v>1653000000</v>
      </c>
      <c r="AA74" s="1258">
        <v>0</v>
      </c>
      <c r="AB74" s="1259"/>
      <c r="AC74" s="1224"/>
      <c r="AD74" s="439"/>
      <c r="AE74" s="440"/>
      <c r="AF74" s="440"/>
      <c r="AG74" s="438"/>
      <c r="AH74" s="441"/>
      <c r="AI74" s="429"/>
      <c r="AJ74" s="453"/>
      <c r="AK74" s="429"/>
      <c r="AL74" s="429"/>
      <c r="AM74" s="429"/>
      <c r="AN74" s="429"/>
      <c r="AO74" s="443"/>
      <c r="AP74" s="1578"/>
      <c r="AQ74" s="2211">
        <f>AVERAGE(AQ73,AQ71,AQ58,AQ36,AQ30,AQ25)</f>
        <v>0.9193452380952382</v>
      </c>
      <c r="AR74" s="2214">
        <f>AVERAGE(AR16:AR72)</f>
        <v>0.351078431372549</v>
      </c>
      <c r="AS74" s="1679"/>
    </row>
    <row r="75" spans="1:45" s="473" customFormat="1" ht="19.5" customHeight="1" thickBot="1">
      <c r="A75" s="1260"/>
      <c r="B75" s="1261"/>
      <c r="C75" s="1262"/>
      <c r="D75" s="1262"/>
      <c r="E75" s="1261"/>
      <c r="F75" s="1263"/>
      <c r="G75" s="1264"/>
      <c r="H75" s="1261"/>
      <c r="I75" s="1265"/>
      <c r="J75" s="1261"/>
      <c r="K75" s="1266"/>
      <c r="L75" s="1266"/>
      <c r="M75" s="1261"/>
      <c r="N75" s="1261"/>
      <c r="O75" s="1261"/>
      <c r="P75" s="1261"/>
      <c r="Q75" s="1261"/>
      <c r="R75" s="1261"/>
      <c r="S75" s="1261"/>
      <c r="T75" s="1261"/>
      <c r="U75" s="1261"/>
      <c r="V75" s="1261"/>
      <c r="W75" s="1261"/>
      <c r="X75" s="1261"/>
      <c r="Y75" s="1267"/>
      <c r="Z75" s="1268">
        <f>Z74</f>
        <v>1653000000</v>
      </c>
      <c r="AA75" s="1269">
        <f>+AA58</f>
        <v>1139572285.4</v>
      </c>
      <c r="AB75" s="1270"/>
      <c r="AC75" s="1225"/>
      <c r="AD75" s="467"/>
      <c r="AE75" s="466"/>
      <c r="AF75" s="466"/>
      <c r="AG75" s="468"/>
      <c r="AH75" s="469"/>
      <c r="AI75" s="470"/>
      <c r="AJ75" s="471"/>
      <c r="AK75" s="470"/>
      <c r="AL75" s="470"/>
      <c r="AM75" s="470"/>
      <c r="AN75" s="470"/>
      <c r="AO75" s="472"/>
      <c r="AP75" s="1578"/>
      <c r="AQ75" s="2212">
        <f>AVERAGE(AQ72,AQ59:AQ70,AQ37:AQ57,AQ31:AQ35,AQ26:AQ29,AQ16:AQ24)</f>
        <v>0.9009009009009009</v>
      </c>
      <c r="AR75" s="2212">
        <f>AVERAGE(AR16:AR72)</f>
        <v>0.351078431372549</v>
      </c>
      <c r="AS75" s="1679"/>
    </row>
    <row r="79" ht="18">
      <c r="A79" s="480"/>
    </row>
    <row r="80" ht="18">
      <c r="A80" s="480"/>
    </row>
    <row r="81" ht="18">
      <c r="A81" s="480"/>
    </row>
    <row r="87" spans="1:28" ht="18">
      <c r="A87" s="480"/>
      <c r="B87" s="474"/>
      <c r="E87" s="474"/>
      <c r="F87" s="474"/>
      <c r="G87" s="474"/>
      <c r="H87" s="474"/>
      <c r="I87" s="474"/>
      <c r="J87" s="474"/>
      <c r="K87" s="474"/>
      <c r="L87" s="474"/>
      <c r="M87" s="474"/>
      <c r="N87" s="474"/>
      <c r="O87" s="474"/>
      <c r="P87" s="474"/>
      <c r="Q87" s="474"/>
      <c r="R87" s="474"/>
      <c r="S87" s="474"/>
      <c r="T87" s="474"/>
      <c r="U87" s="474"/>
      <c r="V87" s="474"/>
      <c r="W87" s="474"/>
      <c r="X87" s="474"/>
      <c r="Y87" s="861"/>
      <c r="Z87" s="481"/>
      <c r="AA87" s="474"/>
      <c r="AB87" s="474"/>
    </row>
    <row r="88" spans="1:28" ht="18">
      <c r="A88" s="480"/>
      <c r="B88" s="474"/>
      <c r="E88" s="474"/>
      <c r="F88" s="474"/>
      <c r="G88" s="474"/>
      <c r="H88" s="474"/>
      <c r="I88" s="474"/>
      <c r="J88" s="474"/>
      <c r="K88" s="474"/>
      <c r="L88" s="474"/>
      <c r="M88" s="474"/>
      <c r="N88" s="474"/>
      <c r="O88" s="474"/>
      <c r="P88" s="474"/>
      <c r="Q88" s="474"/>
      <c r="R88" s="474"/>
      <c r="S88" s="474"/>
      <c r="T88" s="474"/>
      <c r="U88" s="474"/>
      <c r="V88" s="474"/>
      <c r="W88" s="474"/>
      <c r="X88" s="474"/>
      <c r="Y88" s="861"/>
      <c r="Z88" s="481"/>
      <c r="AA88" s="474"/>
      <c r="AB88" s="474"/>
    </row>
    <row r="89" spans="1:28" ht="18">
      <c r="A89" s="480"/>
      <c r="B89" s="474"/>
      <c r="E89" s="474"/>
      <c r="F89" s="474"/>
      <c r="G89" s="474"/>
      <c r="H89" s="474"/>
      <c r="I89" s="474"/>
      <c r="J89" s="474"/>
      <c r="K89" s="474"/>
      <c r="L89" s="474"/>
      <c r="M89" s="474"/>
      <c r="N89" s="474"/>
      <c r="O89" s="474"/>
      <c r="P89" s="474"/>
      <c r="Q89" s="474"/>
      <c r="R89" s="474"/>
      <c r="S89" s="474"/>
      <c r="T89" s="474"/>
      <c r="U89" s="474"/>
      <c r="V89" s="474"/>
      <c r="W89" s="474"/>
      <c r="X89" s="474"/>
      <c r="Y89" s="861"/>
      <c r="Z89" s="481"/>
      <c r="AA89" s="474"/>
      <c r="AB89" s="474"/>
    </row>
    <row r="90" spans="1:28" ht="18">
      <c r="A90" s="480"/>
      <c r="B90" s="474"/>
      <c r="E90" s="474"/>
      <c r="F90" s="474"/>
      <c r="G90" s="474"/>
      <c r="H90" s="474"/>
      <c r="I90" s="474"/>
      <c r="J90" s="474"/>
      <c r="K90" s="474"/>
      <c r="L90" s="474"/>
      <c r="M90" s="474"/>
      <c r="N90" s="474"/>
      <c r="O90" s="474"/>
      <c r="P90" s="474"/>
      <c r="Q90" s="474"/>
      <c r="R90" s="474"/>
      <c r="S90" s="474"/>
      <c r="T90" s="474"/>
      <c r="U90" s="474"/>
      <c r="V90" s="474"/>
      <c r="W90" s="474"/>
      <c r="X90" s="474"/>
      <c r="Y90" s="861"/>
      <c r="Z90" s="481"/>
      <c r="AA90" s="474"/>
      <c r="AB90" s="474"/>
    </row>
    <row r="91" spans="1:28" ht="18">
      <c r="A91" s="480"/>
      <c r="B91" s="474"/>
      <c r="E91" s="474"/>
      <c r="F91" s="474"/>
      <c r="G91" s="474"/>
      <c r="H91" s="474"/>
      <c r="I91" s="474"/>
      <c r="J91" s="474"/>
      <c r="K91" s="474"/>
      <c r="L91" s="474"/>
      <c r="M91" s="474"/>
      <c r="N91" s="474"/>
      <c r="O91" s="474"/>
      <c r="P91" s="474"/>
      <c r="Q91" s="474"/>
      <c r="R91" s="474"/>
      <c r="S91" s="474"/>
      <c r="T91" s="474"/>
      <c r="U91" s="474"/>
      <c r="V91" s="474"/>
      <c r="W91" s="474"/>
      <c r="X91" s="474"/>
      <c r="Y91" s="861"/>
      <c r="Z91" s="481"/>
      <c r="AA91" s="474"/>
      <c r="AB91" s="474"/>
    </row>
    <row r="92" spans="1:28" ht="18">
      <c r="A92" s="480"/>
      <c r="B92" s="474"/>
      <c r="E92" s="474"/>
      <c r="F92" s="474"/>
      <c r="G92" s="474"/>
      <c r="H92" s="474"/>
      <c r="I92" s="474"/>
      <c r="J92" s="474"/>
      <c r="K92" s="474"/>
      <c r="L92" s="474"/>
      <c r="M92" s="474"/>
      <c r="N92" s="474"/>
      <c r="O92" s="474"/>
      <c r="P92" s="474"/>
      <c r="Q92" s="474"/>
      <c r="R92" s="474"/>
      <c r="S92" s="474"/>
      <c r="T92" s="474"/>
      <c r="U92" s="474"/>
      <c r="V92" s="474"/>
      <c r="W92" s="474"/>
      <c r="X92" s="474"/>
      <c r="Y92" s="861"/>
      <c r="Z92" s="481"/>
      <c r="AA92" s="474"/>
      <c r="AB92" s="474"/>
    </row>
    <row r="93" spans="1:28" ht="18">
      <c r="A93" s="480"/>
      <c r="B93" s="474"/>
      <c r="E93" s="474"/>
      <c r="F93" s="474"/>
      <c r="G93" s="474"/>
      <c r="H93" s="474"/>
      <c r="I93" s="474"/>
      <c r="J93" s="474"/>
      <c r="K93" s="474"/>
      <c r="L93" s="474"/>
      <c r="M93" s="474"/>
      <c r="N93" s="474"/>
      <c r="O93" s="474"/>
      <c r="P93" s="474"/>
      <c r="Q93" s="474"/>
      <c r="R93" s="474"/>
      <c r="S93" s="474"/>
      <c r="T93" s="474"/>
      <c r="U93" s="474"/>
      <c r="V93" s="474"/>
      <c r="W93" s="474"/>
      <c r="X93" s="474"/>
      <c r="Y93" s="861"/>
      <c r="Z93" s="481"/>
      <c r="AA93" s="474"/>
      <c r="AB93" s="474"/>
    </row>
    <row r="94" spans="1:28" ht="18">
      <c r="A94" s="480"/>
      <c r="B94" s="474"/>
      <c r="E94" s="474"/>
      <c r="F94" s="474"/>
      <c r="G94" s="474"/>
      <c r="H94" s="474"/>
      <c r="I94" s="474"/>
      <c r="J94" s="474"/>
      <c r="K94" s="474"/>
      <c r="L94" s="474"/>
      <c r="M94" s="474"/>
      <c r="N94" s="474"/>
      <c r="O94" s="474"/>
      <c r="P94" s="474"/>
      <c r="Q94" s="474"/>
      <c r="R94" s="474"/>
      <c r="S94" s="474"/>
      <c r="T94" s="474"/>
      <c r="U94" s="474"/>
      <c r="V94" s="474"/>
      <c r="W94" s="474"/>
      <c r="X94" s="474"/>
      <c r="Y94" s="861"/>
      <c r="Z94" s="481"/>
      <c r="AA94" s="474"/>
      <c r="AB94" s="474"/>
    </row>
    <row r="95" spans="1:28" ht="18">
      <c r="A95" s="480"/>
      <c r="B95" s="474"/>
      <c r="E95" s="474"/>
      <c r="F95" s="474"/>
      <c r="G95" s="474"/>
      <c r="H95" s="474"/>
      <c r="I95" s="474"/>
      <c r="J95" s="474"/>
      <c r="K95" s="474"/>
      <c r="L95" s="474"/>
      <c r="M95" s="474"/>
      <c r="N95" s="474"/>
      <c r="O95" s="474"/>
      <c r="P95" s="474"/>
      <c r="Q95" s="474"/>
      <c r="R95" s="474"/>
      <c r="S95" s="474"/>
      <c r="T95" s="474"/>
      <c r="U95" s="474"/>
      <c r="V95" s="474"/>
      <c r="W95" s="474"/>
      <c r="X95" s="474"/>
      <c r="Y95" s="861"/>
      <c r="Z95" s="481"/>
      <c r="AA95" s="474"/>
      <c r="AB95" s="474"/>
    </row>
    <row r="96" spans="1:28" ht="18">
      <c r="A96" s="480"/>
      <c r="B96" s="474"/>
      <c r="E96" s="474"/>
      <c r="F96" s="474"/>
      <c r="G96" s="474"/>
      <c r="H96" s="474"/>
      <c r="I96" s="474"/>
      <c r="J96" s="474"/>
      <c r="K96" s="474"/>
      <c r="L96" s="474"/>
      <c r="M96" s="474"/>
      <c r="N96" s="474"/>
      <c r="O96" s="474"/>
      <c r="P96" s="474"/>
      <c r="Q96" s="474"/>
      <c r="R96" s="474"/>
      <c r="S96" s="474"/>
      <c r="T96" s="474"/>
      <c r="U96" s="474"/>
      <c r="V96" s="474"/>
      <c r="W96" s="474"/>
      <c r="X96" s="474"/>
      <c r="Y96" s="861"/>
      <c r="Z96" s="481"/>
      <c r="AA96" s="474"/>
      <c r="AB96" s="474"/>
    </row>
    <row r="97" spans="1:28" ht="18">
      <c r="A97" s="480"/>
      <c r="B97" s="474"/>
      <c r="E97" s="474"/>
      <c r="F97" s="474"/>
      <c r="G97" s="474"/>
      <c r="H97" s="474"/>
      <c r="I97" s="474"/>
      <c r="J97" s="474"/>
      <c r="K97" s="474"/>
      <c r="L97" s="474"/>
      <c r="M97" s="474"/>
      <c r="N97" s="474"/>
      <c r="O97" s="474"/>
      <c r="P97" s="474"/>
      <c r="Q97" s="474"/>
      <c r="R97" s="474"/>
      <c r="S97" s="474"/>
      <c r="T97" s="474"/>
      <c r="U97" s="474"/>
      <c r="V97" s="474"/>
      <c r="W97" s="474"/>
      <c r="X97" s="474"/>
      <c r="Y97" s="861"/>
      <c r="Z97" s="481"/>
      <c r="AA97" s="474"/>
      <c r="AB97" s="474"/>
    </row>
    <row r="98" spans="1:28" ht="18">
      <c r="A98" s="480"/>
      <c r="B98" s="474"/>
      <c r="E98" s="474"/>
      <c r="F98" s="474"/>
      <c r="G98" s="474"/>
      <c r="H98" s="474"/>
      <c r="I98" s="474"/>
      <c r="J98" s="474"/>
      <c r="K98" s="474"/>
      <c r="L98" s="474"/>
      <c r="M98" s="474"/>
      <c r="N98" s="474"/>
      <c r="O98" s="474"/>
      <c r="P98" s="474"/>
      <c r="Q98" s="474"/>
      <c r="R98" s="474"/>
      <c r="S98" s="474"/>
      <c r="T98" s="474"/>
      <c r="U98" s="474"/>
      <c r="V98" s="474"/>
      <c r="W98" s="474"/>
      <c r="X98" s="474"/>
      <c r="Y98" s="861"/>
      <c r="Z98" s="481"/>
      <c r="AA98" s="474"/>
      <c r="AB98" s="474"/>
    </row>
    <row r="99" spans="1:28" ht="18">
      <c r="A99" s="480"/>
      <c r="B99" s="474"/>
      <c r="E99" s="474"/>
      <c r="F99" s="474"/>
      <c r="G99" s="474"/>
      <c r="H99" s="474"/>
      <c r="I99" s="474"/>
      <c r="J99" s="474"/>
      <c r="K99" s="474"/>
      <c r="L99" s="474"/>
      <c r="M99" s="474"/>
      <c r="N99" s="474"/>
      <c r="O99" s="474"/>
      <c r="P99" s="474"/>
      <c r="Q99" s="474"/>
      <c r="R99" s="474"/>
      <c r="S99" s="474"/>
      <c r="T99" s="474"/>
      <c r="U99" s="474"/>
      <c r="V99" s="474"/>
      <c r="W99" s="474"/>
      <c r="X99" s="474"/>
      <c r="Y99" s="861"/>
      <c r="Z99" s="481"/>
      <c r="AA99" s="474"/>
      <c r="AB99" s="474"/>
    </row>
    <row r="100" spans="1:28" ht="18">
      <c r="A100" s="480"/>
      <c r="B100" s="474"/>
      <c r="E100" s="474"/>
      <c r="F100" s="474"/>
      <c r="G100" s="474"/>
      <c r="H100" s="474"/>
      <c r="I100" s="474"/>
      <c r="J100" s="474"/>
      <c r="K100" s="474"/>
      <c r="L100" s="474"/>
      <c r="M100" s="474"/>
      <c r="N100" s="474"/>
      <c r="O100" s="474"/>
      <c r="P100" s="474"/>
      <c r="Q100" s="474"/>
      <c r="R100" s="474"/>
      <c r="S100" s="474"/>
      <c r="T100" s="474"/>
      <c r="U100" s="474"/>
      <c r="V100" s="474"/>
      <c r="W100" s="474"/>
      <c r="X100" s="474"/>
      <c r="Y100" s="861"/>
      <c r="Z100" s="481"/>
      <c r="AA100" s="474"/>
      <c r="AB100" s="474"/>
    </row>
    <row r="101" spans="1:28" ht="18">
      <c r="A101" s="480"/>
      <c r="B101" s="474"/>
      <c r="E101" s="474"/>
      <c r="F101" s="474"/>
      <c r="G101" s="474"/>
      <c r="H101" s="474"/>
      <c r="I101" s="474"/>
      <c r="J101" s="474"/>
      <c r="K101" s="474"/>
      <c r="L101" s="474"/>
      <c r="M101" s="474"/>
      <c r="N101" s="474"/>
      <c r="O101" s="474"/>
      <c r="P101" s="474"/>
      <c r="Q101" s="474"/>
      <c r="R101" s="474"/>
      <c r="S101" s="474"/>
      <c r="T101" s="474"/>
      <c r="U101" s="474"/>
      <c r="V101" s="474"/>
      <c r="W101" s="474"/>
      <c r="X101" s="474"/>
      <c r="Y101" s="861"/>
      <c r="Z101" s="481"/>
      <c r="AA101" s="474"/>
      <c r="AB101" s="474"/>
    </row>
    <row r="102" spans="1:28" ht="18">
      <c r="A102" s="480"/>
      <c r="B102" s="474"/>
      <c r="E102" s="474"/>
      <c r="F102" s="474"/>
      <c r="G102" s="474"/>
      <c r="H102" s="474"/>
      <c r="I102" s="474"/>
      <c r="J102" s="474"/>
      <c r="K102" s="474"/>
      <c r="L102" s="474"/>
      <c r="M102" s="474"/>
      <c r="N102" s="474"/>
      <c r="O102" s="474"/>
      <c r="P102" s="474"/>
      <c r="Q102" s="474"/>
      <c r="R102" s="474"/>
      <c r="S102" s="474"/>
      <c r="T102" s="474"/>
      <c r="U102" s="474"/>
      <c r="V102" s="474"/>
      <c r="W102" s="474"/>
      <c r="X102" s="474"/>
      <c r="Y102" s="861"/>
      <c r="Z102" s="481"/>
      <c r="AA102" s="474"/>
      <c r="AB102" s="474"/>
    </row>
    <row r="103" spans="1:28" ht="18">
      <c r="A103" s="480"/>
      <c r="B103" s="474"/>
      <c r="E103" s="474"/>
      <c r="F103" s="474"/>
      <c r="G103" s="474"/>
      <c r="H103" s="474"/>
      <c r="I103" s="474"/>
      <c r="J103" s="474"/>
      <c r="K103" s="474"/>
      <c r="L103" s="474"/>
      <c r="M103" s="474"/>
      <c r="N103" s="474"/>
      <c r="O103" s="474"/>
      <c r="P103" s="474"/>
      <c r="Q103" s="474"/>
      <c r="R103" s="474"/>
      <c r="S103" s="474"/>
      <c r="T103" s="474"/>
      <c r="U103" s="474"/>
      <c r="V103" s="474"/>
      <c r="W103" s="474"/>
      <c r="X103" s="474"/>
      <c r="Y103" s="861"/>
      <c r="Z103" s="481"/>
      <c r="AA103" s="474"/>
      <c r="AB103" s="474"/>
    </row>
    <row r="104" spans="1:28" ht="18">
      <c r="A104" s="480"/>
      <c r="B104" s="474"/>
      <c r="E104" s="474"/>
      <c r="F104" s="474"/>
      <c r="G104" s="474"/>
      <c r="H104" s="474"/>
      <c r="I104" s="474"/>
      <c r="J104" s="474"/>
      <c r="K104" s="474"/>
      <c r="L104" s="474"/>
      <c r="M104" s="474"/>
      <c r="N104" s="474"/>
      <c r="O104" s="474"/>
      <c r="P104" s="474"/>
      <c r="Q104" s="474"/>
      <c r="R104" s="474"/>
      <c r="S104" s="474"/>
      <c r="T104" s="474"/>
      <c r="U104" s="474"/>
      <c r="V104" s="474"/>
      <c r="W104" s="474"/>
      <c r="X104" s="474"/>
      <c r="Y104" s="861"/>
      <c r="Z104" s="481"/>
      <c r="AA104" s="474"/>
      <c r="AB104" s="474"/>
    </row>
    <row r="105" spans="1:28" ht="18">
      <c r="A105" s="480"/>
      <c r="B105" s="474"/>
      <c r="E105" s="474"/>
      <c r="F105" s="474"/>
      <c r="G105" s="474"/>
      <c r="H105" s="474"/>
      <c r="I105" s="474"/>
      <c r="J105" s="474"/>
      <c r="K105" s="474"/>
      <c r="L105" s="474"/>
      <c r="M105" s="474"/>
      <c r="N105" s="474"/>
      <c r="O105" s="474"/>
      <c r="P105" s="474"/>
      <c r="Q105" s="474"/>
      <c r="R105" s="474"/>
      <c r="S105" s="474"/>
      <c r="T105" s="474"/>
      <c r="U105" s="474"/>
      <c r="V105" s="474"/>
      <c r="W105" s="474"/>
      <c r="X105" s="474"/>
      <c r="Y105" s="861"/>
      <c r="Z105" s="481"/>
      <c r="AA105" s="474"/>
      <c r="AB105" s="474"/>
    </row>
    <row r="106" spans="1:28" ht="18">
      <c r="A106" s="480"/>
      <c r="B106" s="474"/>
      <c r="E106" s="474"/>
      <c r="F106" s="474"/>
      <c r="G106" s="474"/>
      <c r="H106" s="474"/>
      <c r="I106" s="474"/>
      <c r="J106" s="474"/>
      <c r="K106" s="474"/>
      <c r="L106" s="474"/>
      <c r="M106" s="474"/>
      <c r="N106" s="474"/>
      <c r="O106" s="474"/>
      <c r="P106" s="474"/>
      <c r="Q106" s="474"/>
      <c r="R106" s="474"/>
      <c r="S106" s="474"/>
      <c r="T106" s="474"/>
      <c r="U106" s="474"/>
      <c r="V106" s="474"/>
      <c r="W106" s="474"/>
      <c r="X106" s="474"/>
      <c r="Y106" s="861"/>
      <c r="Z106" s="481"/>
      <c r="AA106" s="474"/>
      <c r="AB106" s="474"/>
    </row>
    <row r="107" spans="1:28" ht="18">
      <c r="A107" s="480"/>
      <c r="B107" s="474"/>
      <c r="E107" s="474"/>
      <c r="F107" s="474"/>
      <c r="G107" s="474"/>
      <c r="H107" s="474"/>
      <c r="I107" s="474"/>
      <c r="J107" s="474"/>
      <c r="K107" s="474"/>
      <c r="L107" s="474"/>
      <c r="M107" s="474"/>
      <c r="N107" s="474"/>
      <c r="O107" s="474"/>
      <c r="P107" s="474"/>
      <c r="Q107" s="474"/>
      <c r="R107" s="474"/>
      <c r="S107" s="474"/>
      <c r="T107" s="474"/>
      <c r="U107" s="474"/>
      <c r="V107" s="474"/>
      <c r="W107" s="474"/>
      <c r="X107" s="474"/>
      <c r="Y107" s="861"/>
      <c r="Z107" s="481"/>
      <c r="AA107" s="474"/>
      <c r="AB107" s="474"/>
    </row>
    <row r="108" spans="1:28" ht="18">
      <c r="A108" s="480"/>
      <c r="B108" s="474"/>
      <c r="E108" s="474"/>
      <c r="F108" s="474"/>
      <c r="G108" s="474"/>
      <c r="H108" s="474"/>
      <c r="I108" s="474"/>
      <c r="J108" s="474"/>
      <c r="K108" s="474"/>
      <c r="L108" s="474"/>
      <c r="M108" s="474"/>
      <c r="N108" s="474"/>
      <c r="O108" s="474"/>
      <c r="P108" s="474"/>
      <c r="Q108" s="474"/>
      <c r="R108" s="474"/>
      <c r="S108" s="474"/>
      <c r="T108" s="474"/>
      <c r="U108" s="474"/>
      <c r="V108" s="474"/>
      <c r="W108" s="474"/>
      <c r="X108" s="474"/>
      <c r="Y108" s="861"/>
      <c r="Z108" s="481"/>
      <c r="AA108" s="474"/>
      <c r="AB108" s="474"/>
    </row>
    <row r="109" spans="1:28" ht="18">
      <c r="A109" s="480"/>
      <c r="B109" s="474"/>
      <c r="E109" s="474"/>
      <c r="F109" s="474"/>
      <c r="G109" s="474"/>
      <c r="H109" s="474"/>
      <c r="I109" s="474"/>
      <c r="J109" s="474"/>
      <c r="K109" s="474"/>
      <c r="L109" s="474"/>
      <c r="M109" s="474"/>
      <c r="N109" s="474"/>
      <c r="O109" s="474"/>
      <c r="P109" s="474"/>
      <c r="Q109" s="474"/>
      <c r="R109" s="474"/>
      <c r="S109" s="474"/>
      <c r="T109" s="474"/>
      <c r="U109" s="474"/>
      <c r="V109" s="474"/>
      <c r="W109" s="474"/>
      <c r="X109" s="474"/>
      <c r="Y109" s="861"/>
      <c r="Z109" s="481"/>
      <c r="AA109" s="474"/>
      <c r="AB109" s="474"/>
    </row>
  </sheetData>
  <sheetProtection/>
  <autoFilter ref="A15:AO75"/>
  <mergeCells count="45">
    <mergeCell ref="C61:C70"/>
    <mergeCell ref="A71:C71"/>
    <mergeCell ref="B37:B57"/>
    <mergeCell ref="C37:C44"/>
    <mergeCell ref="C45:C48"/>
    <mergeCell ref="C49:C50"/>
    <mergeCell ref="A73:C73"/>
    <mergeCell ref="A74:C74"/>
    <mergeCell ref="A58:C58"/>
    <mergeCell ref="A59:A70"/>
    <mergeCell ref="B59:B70"/>
    <mergeCell ref="C59:C60"/>
    <mergeCell ref="C51:C57"/>
    <mergeCell ref="A26:A29"/>
    <mergeCell ref="B26:B29"/>
    <mergeCell ref="C26:C29"/>
    <mergeCell ref="A30:C30"/>
    <mergeCell ref="A31:A35"/>
    <mergeCell ref="B31:B35"/>
    <mergeCell ref="C31:C35"/>
    <mergeCell ref="A36:C36"/>
    <mergeCell ref="A37:A57"/>
    <mergeCell ref="C16:C18"/>
    <mergeCell ref="AK16:AK18"/>
    <mergeCell ref="C19:C24"/>
    <mergeCell ref="AC5:AO9"/>
    <mergeCell ref="A6:AB6"/>
    <mergeCell ref="A7:AB7"/>
    <mergeCell ref="A25:C25"/>
    <mergeCell ref="A9:AB9"/>
    <mergeCell ref="A11:C11"/>
    <mergeCell ref="E11:AB11"/>
    <mergeCell ref="AC11:AO11"/>
    <mergeCell ref="A13:C13"/>
    <mergeCell ref="E13:AB13"/>
    <mergeCell ref="AC13:AO13"/>
    <mergeCell ref="A16:A24"/>
    <mergeCell ref="B16:B24"/>
    <mergeCell ref="A8:AB8"/>
    <mergeCell ref="A1:C4"/>
    <mergeCell ref="AA1:AA4"/>
    <mergeCell ref="D1:Y2"/>
    <mergeCell ref="D3:Y4"/>
    <mergeCell ref="A5:AB5"/>
    <mergeCell ref="AB1:AQ4"/>
  </mergeCells>
  <printOptions/>
  <pageMargins left="0.7" right="0.7" top="0.75" bottom="0.75" header="0.3" footer="0.3"/>
  <pageSetup horizontalDpi="600" verticalDpi="600" orientation="landscape" scale="28" r:id="rId4"/>
  <rowBreaks count="2" manualBreakCount="2">
    <brk id="36" max="44" man="1"/>
    <brk id="76" max="27" man="1"/>
  </rowBreaks>
  <drawing r:id="rId3"/>
  <legacyDrawing r:id="rId2"/>
</worksheet>
</file>

<file path=xl/worksheets/sheet8.xml><?xml version="1.0" encoding="utf-8"?>
<worksheet xmlns="http://schemas.openxmlformats.org/spreadsheetml/2006/main" xmlns:r="http://schemas.openxmlformats.org/officeDocument/2006/relationships">
  <sheetPr>
    <tabColor rgb="FF00B050"/>
  </sheetPr>
  <dimension ref="A1:AD36"/>
  <sheetViews>
    <sheetView zoomScale="55" zoomScaleNormal="55" zoomScaleSheetLayoutView="55" zoomScalePageLayoutView="80" workbookViewId="0" topLeftCell="A1">
      <pane xSplit="4" topLeftCell="E1" activePane="topRight" state="frozen"/>
      <selection pane="topLeft" activeCell="A15" sqref="A15"/>
      <selection pane="topRight" activeCell="AC15" sqref="AC15:AD15"/>
    </sheetView>
  </sheetViews>
  <sheetFormatPr defaultColWidth="12.421875" defaultRowHeight="15"/>
  <cols>
    <col min="1" max="1" width="6.28125" style="1726" customWidth="1"/>
    <col min="2" max="2" width="20.8515625" style="1726" customWidth="1"/>
    <col min="3" max="3" width="20.28125" style="1726" customWidth="1"/>
    <col min="4" max="4" width="35.8515625" style="1726" customWidth="1"/>
    <col min="5" max="5" width="18.7109375" style="1726" customWidth="1"/>
    <col min="6" max="6" width="10.8515625" style="1726" customWidth="1"/>
    <col min="7" max="7" width="35.8515625" style="1726" customWidth="1"/>
    <col min="8" max="8" width="26.28125" style="1726" customWidth="1"/>
    <col min="9" max="9" width="17.7109375" style="1726" customWidth="1"/>
    <col min="10" max="10" width="20.28125" style="1726" customWidth="1"/>
    <col min="11" max="11" width="13.00390625" style="1726" customWidth="1"/>
    <col min="12" max="12" width="14.00390625" style="1726" customWidth="1"/>
    <col min="13" max="13" width="7.421875" style="1726" customWidth="1"/>
    <col min="14" max="14" width="6.28125" style="1726" customWidth="1"/>
    <col min="15" max="15" width="6.421875" style="1726" customWidth="1"/>
    <col min="16" max="16" width="7.00390625" style="1726" customWidth="1"/>
    <col min="17" max="17" width="9.140625" style="1726" customWidth="1"/>
    <col min="18" max="18" width="6.00390625" style="1726" customWidth="1"/>
    <col min="19" max="19" width="8.28125" style="1726" customWidth="1"/>
    <col min="20" max="20" width="7.8515625" style="1726" customWidth="1"/>
    <col min="21" max="21" width="8.7109375" style="1726" customWidth="1"/>
    <col min="22" max="22" width="7.8515625" style="1726" customWidth="1"/>
    <col min="23" max="23" width="8.140625" style="1726" customWidth="1"/>
    <col min="24" max="24" width="10.00390625" style="1726" customWidth="1"/>
    <col min="25" max="25" width="10.140625" style="1727" customWidth="1"/>
    <col min="26" max="26" width="20.57421875" style="1726" customWidth="1"/>
    <col min="27" max="27" width="18.7109375" style="1726" customWidth="1"/>
    <col min="28" max="28" width="18.8515625" style="1726" customWidth="1"/>
    <col min="29" max="29" width="24.140625" style="1726" customWidth="1"/>
    <col min="30" max="30" width="25.28125" style="1726" customWidth="1"/>
    <col min="31" max="176" width="12.421875" style="1726" customWidth="1"/>
    <col min="177" max="177" width="7.140625" style="1726" customWidth="1"/>
    <col min="178" max="178" width="37.140625" style="1726" customWidth="1"/>
    <col min="179" max="179" width="27.140625" style="1726" customWidth="1"/>
    <col min="180" max="180" width="37.28125" style="1726" customWidth="1"/>
    <col min="181" max="181" width="15.7109375" style="1726" customWidth="1"/>
    <col min="182" max="182" width="14.00390625" style="1726" customWidth="1"/>
    <col min="183" max="183" width="18.28125" style="1726" customWidth="1"/>
    <col min="184" max="184" width="19.8515625" style="1726" customWidth="1"/>
    <col min="185" max="185" width="12.8515625" style="1726" customWidth="1"/>
    <col min="186" max="186" width="43.140625" style="1726" customWidth="1"/>
    <col min="187" max="187" width="11.8515625" style="1726" customWidth="1"/>
    <col min="188" max="188" width="12.421875" style="1726" customWidth="1"/>
    <col min="189" max="200" width="5.00390625" style="1726" customWidth="1"/>
    <col min="201" max="201" width="14.140625" style="1726" customWidth="1"/>
    <col min="202" max="202" width="22.8515625" style="1726" customWidth="1"/>
    <col min="203" max="203" width="24.421875" style="1726" customWidth="1"/>
    <col min="204" max="245" width="0" style="1726" hidden="1" customWidth="1"/>
    <col min="246" max="16384" width="12.421875" style="1726" customWidth="1"/>
  </cols>
  <sheetData>
    <row r="1" spans="1:30" ht="15.75" customHeight="1" hidden="1" thickBot="1">
      <c r="A1" s="2801"/>
      <c r="B1" s="2801"/>
      <c r="C1" s="2801"/>
      <c r="D1" s="2795" t="s">
        <v>1552</v>
      </c>
      <c r="E1" s="2796"/>
      <c r="F1" s="2796"/>
      <c r="G1" s="2796"/>
      <c r="H1" s="2796"/>
      <c r="I1" s="2796"/>
      <c r="J1" s="2796"/>
      <c r="K1" s="2796"/>
      <c r="L1" s="2796"/>
      <c r="M1" s="2796"/>
      <c r="N1" s="2796"/>
      <c r="O1" s="2796"/>
      <c r="P1" s="2796"/>
      <c r="Q1" s="2796"/>
      <c r="R1" s="2796"/>
      <c r="S1" s="2796"/>
      <c r="T1" s="2796"/>
      <c r="U1" s="2796"/>
      <c r="V1" s="2796"/>
      <c r="W1" s="2796"/>
      <c r="X1" s="2796"/>
      <c r="Y1" s="2797"/>
      <c r="Z1" s="1724"/>
      <c r="AA1" s="2709" t="s">
        <v>1562</v>
      </c>
      <c r="AB1" s="2709" t="s">
        <v>1563</v>
      </c>
      <c r="AC1" s="1965"/>
      <c r="AD1" s="2054"/>
    </row>
    <row r="2" spans="1:30" ht="15.75" customHeight="1" hidden="1" thickBot="1">
      <c r="A2" s="2801"/>
      <c r="B2" s="2801"/>
      <c r="C2" s="2801"/>
      <c r="D2" s="2798"/>
      <c r="E2" s="2799"/>
      <c r="F2" s="2799"/>
      <c r="G2" s="2799"/>
      <c r="H2" s="2799"/>
      <c r="I2" s="2799"/>
      <c r="J2" s="2799"/>
      <c r="K2" s="2799"/>
      <c r="L2" s="2799"/>
      <c r="M2" s="2799"/>
      <c r="N2" s="2799"/>
      <c r="O2" s="2799"/>
      <c r="P2" s="2799"/>
      <c r="Q2" s="2799"/>
      <c r="R2" s="2799"/>
      <c r="S2" s="2799"/>
      <c r="T2" s="2799"/>
      <c r="U2" s="2799"/>
      <c r="V2" s="2799"/>
      <c r="W2" s="2799"/>
      <c r="X2" s="2799"/>
      <c r="Y2" s="2800"/>
      <c r="Z2" s="1725"/>
      <c r="AA2" s="2802"/>
      <c r="AB2" s="2802"/>
      <c r="AC2" s="1965"/>
      <c r="AD2" s="2054"/>
    </row>
    <row r="3" spans="1:30" ht="15.75" customHeight="1" hidden="1" thickBot="1">
      <c r="A3" s="2801"/>
      <c r="B3" s="2801"/>
      <c r="C3" s="2801"/>
      <c r="D3" s="2795" t="s">
        <v>3</v>
      </c>
      <c r="E3" s="2796"/>
      <c r="F3" s="2796"/>
      <c r="G3" s="2796"/>
      <c r="H3" s="2796"/>
      <c r="I3" s="2796"/>
      <c r="J3" s="2796"/>
      <c r="K3" s="2796"/>
      <c r="L3" s="2796"/>
      <c r="M3" s="2796"/>
      <c r="N3" s="2796"/>
      <c r="O3" s="2796"/>
      <c r="P3" s="2796"/>
      <c r="Q3" s="2796"/>
      <c r="R3" s="2796"/>
      <c r="S3" s="2796"/>
      <c r="T3" s="2796"/>
      <c r="U3" s="2796"/>
      <c r="V3" s="2796"/>
      <c r="W3" s="2796"/>
      <c r="X3" s="2796"/>
      <c r="Y3" s="2797"/>
      <c r="Z3" s="1725"/>
      <c r="AA3" s="2802"/>
      <c r="AB3" s="2802"/>
      <c r="AC3" s="1965"/>
      <c r="AD3" s="2054"/>
    </row>
    <row r="4" spans="1:30" ht="15.75" customHeight="1" hidden="1" thickBot="1">
      <c r="A4" s="2801"/>
      <c r="B4" s="2801"/>
      <c r="C4" s="2801"/>
      <c r="D4" s="2798"/>
      <c r="E4" s="2799"/>
      <c r="F4" s="2799"/>
      <c r="G4" s="2799"/>
      <c r="H4" s="2799"/>
      <c r="I4" s="2799"/>
      <c r="J4" s="2799"/>
      <c r="K4" s="2799"/>
      <c r="L4" s="2799"/>
      <c r="M4" s="2799"/>
      <c r="N4" s="2799"/>
      <c r="O4" s="2799"/>
      <c r="P4" s="2799"/>
      <c r="Q4" s="2799"/>
      <c r="R4" s="2799"/>
      <c r="S4" s="2799"/>
      <c r="T4" s="2799"/>
      <c r="U4" s="2799"/>
      <c r="V4" s="2799"/>
      <c r="W4" s="2799"/>
      <c r="X4" s="2799"/>
      <c r="Y4" s="2800"/>
      <c r="Z4" s="1725"/>
      <c r="AA4" s="2803"/>
      <c r="AB4" s="2803"/>
      <c r="AC4" s="1965"/>
      <c r="AD4" s="2054"/>
    </row>
    <row r="5" spans="1:30" ht="21" customHeight="1" hidden="1">
      <c r="A5" s="2804" t="s">
        <v>4</v>
      </c>
      <c r="B5" s="2805"/>
      <c r="C5" s="2805"/>
      <c r="D5" s="2805"/>
      <c r="E5" s="2805"/>
      <c r="F5" s="2805"/>
      <c r="G5" s="2805"/>
      <c r="H5" s="2805"/>
      <c r="I5" s="2805"/>
      <c r="J5" s="2805"/>
      <c r="K5" s="2805"/>
      <c r="L5" s="2805"/>
      <c r="M5" s="2805"/>
      <c r="N5" s="2805"/>
      <c r="O5" s="2805"/>
      <c r="P5" s="2805"/>
      <c r="Q5" s="2805"/>
      <c r="R5" s="2805"/>
      <c r="S5" s="2805"/>
      <c r="T5" s="2805"/>
      <c r="U5" s="2805"/>
      <c r="V5" s="2805"/>
      <c r="W5" s="2805"/>
      <c r="X5" s="2805"/>
      <c r="Y5" s="2805"/>
      <c r="Z5" s="2805"/>
      <c r="AA5" s="2805"/>
      <c r="AB5" s="2806"/>
      <c r="AC5" s="1966"/>
      <c r="AD5" s="2055"/>
    </row>
    <row r="6" spans="1:30" ht="15.75" customHeight="1" hidden="1">
      <c r="A6" s="2807" t="s">
        <v>6</v>
      </c>
      <c r="B6" s="2808"/>
      <c r="C6" s="2808"/>
      <c r="D6" s="2808"/>
      <c r="E6" s="2808"/>
      <c r="F6" s="2808"/>
      <c r="G6" s="2808"/>
      <c r="H6" s="2808"/>
      <c r="I6" s="2808"/>
      <c r="J6" s="2808"/>
      <c r="K6" s="2808"/>
      <c r="L6" s="2808"/>
      <c r="M6" s="2808"/>
      <c r="N6" s="2808"/>
      <c r="O6" s="2808"/>
      <c r="P6" s="2808"/>
      <c r="Q6" s="2808"/>
      <c r="R6" s="2808"/>
      <c r="S6" s="2808"/>
      <c r="T6" s="2808"/>
      <c r="U6" s="2808"/>
      <c r="V6" s="2808"/>
      <c r="W6" s="2808"/>
      <c r="X6" s="2808"/>
      <c r="Y6" s="2808"/>
      <c r="Z6" s="2808"/>
      <c r="AA6" s="2808"/>
      <c r="AB6" s="2809"/>
      <c r="AC6" s="1966"/>
      <c r="AD6" s="2055"/>
    </row>
    <row r="7" spans="1:30" ht="16.5" customHeight="1" hidden="1">
      <c r="A7" s="2807"/>
      <c r="B7" s="2808"/>
      <c r="C7" s="2808"/>
      <c r="D7" s="2808"/>
      <c r="E7" s="2808"/>
      <c r="F7" s="2808"/>
      <c r="G7" s="2808"/>
      <c r="H7" s="2808"/>
      <c r="I7" s="2808"/>
      <c r="J7" s="2808"/>
      <c r="K7" s="2808"/>
      <c r="L7" s="2808"/>
      <c r="M7" s="2808"/>
      <c r="N7" s="2808"/>
      <c r="O7" s="2808"/>
      <c r="P7" s="2808"/>
      <c r="Q7" s="2808"/>
      <c r="R7" s="2808"/>
      <c r="S7" s="2808"/>
      <c r="T7" s="2808"/>
      <c r="U7" s="2808"/>
      <c r="V7" s="2808"/>
      <c r="W7" s="2808"/>
      <c r="X7" s="2808"/>
      <c r="Y7" s="2808"/>
      <c r="Z7" s="2808"/>
      <c r="AA7" s="2808"/>
      <c r="AB7" s="2809"/>
      <c r="AC7" s="1966"/>
      <c r="AD7" s="2055"/>
    </row>
    <row r="8" spans="1:30" ht="16.5" customHeight="1" hidden="1">
      <c r="A8" s="2807" t="s">
        <v>7</v>
      </c>
      <c r="B8" s="2808"/>
      <c r="C8" s="2808"/>
      <c r="D8" s="2808"/>
      <c r="E8" s="2808"/>
      <c r="F8" s="2808"/>
      <c r="G8" s="2808"/>
      <c r="H8" s="2808"/>
      <c r="I8" s="2808"/>
      <c r="J8" s="2808"/>
      <c r="K8" s="2808"/>
      <c r="L8" s="2808"/>
      <c r="M8" s="2808"/>
      <c r="N8" s="2808"/>
      <c r="O8" s="2808"/>
      <c r="P8" s="2808"/>
      <c r="Q8" s="2808"/>
      <c r="R8" s="2808"/>
      <c r="S8" s="2808"/>
      <c r="T8" s="2808"/>
      <c r="U8" s="2808"/>
      <c r="V8" s="2808"/>
      <c r="W8" s="2808"/>
      <c r="X8" s="2808"/>
      <c r="Y8" s="2808"/>
      <c r="Z8" s="2808"/>
      <c r="AA8" s="2808"/>
      <c r="AB8" s="2809"/>
      <c r="AC8" s="1966"/>
      <c r="AD8" s="2055"/>
    </row>
    <row r="9" spans="1:30" ht="16.5" customHeight="1" hidden="1" thickBot="1">
      <c r="A9" s="2810" t="s">
        <v>1564</v>
      </c>
      <c r="B9" s="2811"/>
      <c r="C9" s="2811"/>
      <c r="D9" s="2811"/>
      <c r="E9" s="2811"/>
      <c r="F9" s="2811"/>
      <c r="G9" s="2811"/>
      <c r="H9" s="2811"/>
      <c r="I9" s="2811"/>
      <c r="J9" s="2811"/>
      <c r="K9" s="2811"/>
      <c r="L9" s="2811"/>
      <c r="M9" s="2811"/>
      <c r="N9" s="2811"/>
      <c r="O9" s="2811"/>
      <c r="P9" s="2811"/>
      <c r="Q9" s="2811"/>
      <c r="R9" s="2811"/>
      <c r="S9" s="2811"/>
      <c r="T9" s="2811"/>
      <c r="U9" s="2811"/>
      <c r="V9" s="2811"/>
      <c r="W9" s="2811"/>
      <c r="X9" s="2811"/>
      <c r="Y9" s="2811"/>
      <c r="Z9" s="2811"/>
      <c r="AA9" s="2811"/>
      <c r="AB9" s="2812"/>
      <c r="AC9" s="1966"/>
      <c r="AD9" s="2055"/>
    </row>
    <row r="10" spans="1:30" ht="9" customHeight="1" hidden="1" thickBot="1">
      <c r="A10" s="1682"/>
      <c r="B10" s="210"/>
      <c r="C10" s="209"/>
      <c r="D10" s="209"/>
      <c r="E10" s="209"/>
      <c r="F10" s="211"/>
      <c r="G10" s="209"/>
      <c r="H10" s="209"/>
      <c r="I10" s="212"/>
      <c r="J10" s="209"/>
      <c r="K10" s="213"/>
      <c r="L10" s="213"/>
      <c r="M10" s="209"/>
      <c r="N10" s="209"/>
      <c r="O10" s="209"/>
      <c r="P10" s="209"/>
      <c r="Q10" s="209"/>
      <c r="R10" s="209"/>
      <c r="S10" s="209"/>
      <c r="T10" s="209"/>
      <c r="U10" s="209"/>
      <c r="V10" s="209"/>
      <c r="W10" s="209"/>
      <c r="X10" s="209"/>
      <c r="Y10" s="862"/>
      <c r="Z10" s="214"/>
      <c r="AA10" s="214"/>
      <c r="AB10" s="1272"/>
      <c r="AC10" s="209"/>
      <c r="AD10" s="209"/>
    </row>
    <row r="11" spans="1:30" ht="24" customHeight="1" hidden="1" thickBot="1">
      <c r="A11" s="2815" t="s">
        <v>8</v>
      </c>
      <c r="B11" s="2816"/>
      <c r="C11" s="2816"/>
      <c r="D11" s="215"/>
      <c r="E11" s="2817" t="s">
        <v>1178</v>
      </c>
      <c r="F11" s="2818"/>
      <c r="G11" s="2818"/>
      <c r="H11" s="2818"/>
      <c r="I11" s="2818"/>
      <c r="J11" s="2818"/>
      <c r="K11" s="2818"/>
      <c r="L11" s="2818"/>
      <c r="M11" s="2818"/>
      <c r="N11" s="2818"/>
      <c r="O11" s="2818"/>
      <c r="P11" s="2818"/>
      <c r="Q11" s="2818"/>
      <c r="R11" s="2818"/>
      <c r="S11" s="2818"/>
      <c r="T11" s="2818"/>
      <c r="U11" s="2818"/>
      <c r="V11" s="2818"/>
      <c r="W11" s="2818"/>
      <c r="X11" s="2818"/>
      <c r="Y11" s="2818"/>
      <c r="Z11" s="2818"/>
      <c r="AA11" s="2818"/>
      <c r="AB11" s="2819"/>
      <c r="AC11" s="215"/>
      <c r="AD11" s="2056"/>
    </row>
    <row r="12" spans="1:30" ht="9" customHeight="1" hidden="1" thickBot="1">
      <c r="A12" s="1682"/>
      <c r="B12" s="210"/>
      <c r="C12" s="209"/>
      <c r="D12" s="209"/>
      <c r="E12" s="209"/>
      <c r="F12" s="211"/>
      <c r="G12" s="209"/>
      <c r="H12" s="209"/>
      <c r="I12" s="212"/>
      <c r="J12" s="209"/>
      <c r="K12" s="213"/>
      <c r="L12" s="213"/>
      <c r="M12" s="209"/>
      <c r="N12" s="209"/>
      <c r="O12" s="209"/>
      <c r="P12" s="209"/>
      <c r="Q12" s="209"/>
      <c r="R12" s="209"/>
      <c r="S12" s="209"/>
      <c r="T12" s="209"/>
      <c r="U12" s="209"/>
      <c r="V12" s="209"/>
      <c r="W12" s="209"/>
      <c r="X12" s="209"/>
      <c r="Y12" s="862"/>
      <c r="Z12" s="214"/>
      <c r="AA12" s="214"/>
      <c r="AB12" s="1272"/>
      <c r="AC12" s="209"/>
      <c r="AD12" s="209"/>
    </row>
    <row r="13" spans="1:30" ht="24" customHeight="1" hidden="1" thickBot="1">
      <c r="A13" s="2820" t="s">
        <v>10</v>
      </c>
      <c r="B13" s="2821"/>
      <c r="C13" s="2821"/>
      <c r="D13" s="1784"/>
      <c r="E13" s="2820" t="s">
        <v>103</v>
      </c>
      <c r="F13" s="2821"/>
      <c r="G13" s="2821"/>
      <c r="H13" s="2821"/>
      <c r="I13" s="2821"/>
      <c r="J13" s="2821"/>
      <c r="K13" s="2821"/>
      <c r="L13" s="2821"/>
      <c r="M13" s="2821"/>
      <c r="N13" s="2821"/>
      <c r="O13" s="2821"/>
      <c r="P13" s="2821"/>
      <c r="Q13" s="2821"/>
      <c r="R13" s="2821"/>
      <c r="S13" s="2821"/>
      <c r="T13" s="2821"/>
      <c r="U13" s="2821"/>
      <c r="V13" s="2821"/>
      <c r="W13" s="2821"/>
      <c r="X13" s="2821"/>
      <c r="Y13" s="2821"/>
      <c r="Z13" s="2821"/>
      <c r="AA13" s="2821"/>
      <c r="AB13" s="2822"/>
      <c r="AC13" s="1784"/>
      <c r="AD13" s="2057"/>
    </row>
    <row r="14" spans="1:30" ht="9" customHeight="1" hidden="1" thickBot="1">
      <c r="A14" s="1682"/>
      <c r="B14" s="210"/>
      <c r="C14" s="209"/>
      <c r="D14" s="209"/>
      <c r="E14" s="209"/>
      <c r="F14" s="211"/>
      <c r="G14" s="209"/>
      <c r="H14" s="209"/>
      <c r="I14" s="212"/>
      <c r="J14" s="209"/>
      <c r="K14" s="213"/>
      <c r="L14" s="213"/>
      <c r="M14" s="209"/>
      <c r="N14" s="209"/>
      <c r="O14" s="209"/>
      <c r="P14" s="209"/>
      <c r="Q14" s="209"/>
      <c r="R14" s="209"/>
      <c r="S14" s="209"/>
      <c r="T14" s="209"/>
      <c r="U14" s="209"/>
      <c r="V14" s="209"/>
      <c r="W14" s="209"/>
      <c r="X14" s="209"/>
      <c r="Y14" s="862"/>
      <c r="Z14" s="214"/>
      <c r="AA14" s="214"/>
      <c r="AB14" s="1272"/>
      <c r="AC14" s="209"/>
      <c r="AD14" s="209"/>
    </row>
    <row r="15" spans="1:30" ht="36" customHeight="1" thickBot="1">
      <c r="A15" s="1683" t="s">
        <v>12</v>
      </c>
      <c r="B15" s="1683" t="s">
        <v>13</v>
      </c>
      <c r="C15" s="1683" t="s">
        <v>14</v>
      </c>
      <c r="D15" s="1683" t="s">
        <v>129</v>
      </c>
      <c r="E15" s="1683" t="s">
        <v>16</v>
      </c>
      <c r="F15" s="1683" t="s">
        <v>17</v>
      </c>
      <c r="G15" s="1683" t="s">
        <v>18</v>
      </c>
      <c r="H15" s="1683" t="s">
        <v>19</v>
      </c>
      <c r="I15" s="1683" t="s">
        <v>20</v>
      </c>
      <c r="J15" s="1683" t="s">
        <v>105</v>
      </c>
      <c r="K15" s="1683" t="s">
        <v>22</v>
      </c>
      <c r="L15" s="1683" t="s">
        <v>23</v>
      </c>
      <c r="M15" s="1684" t="s">
        <v>24</v>
      </c>
      <c r="N15" s="1684" t="s">
        <v>25</v>
      </c>
      <c r="O15" s="1684" t="s">
        <v>26</v>
      </c>
      <c r="P15" s="1684" t="s">
        <v>27</v>
      </c>
      <c r="Q15" s="1684" t="s">
        <v>28</v>
      </c>
      <c r="R15" s="1684" t="s">
        <v>29</v>
      </c>
      <c r="S15" s="1684" t="s">
        <v>30</v>
      </c>
      <c r="T15" s="1684" t="s">
        <v>31</v>
      </c>
      <c r="U15" s="1684" t="s">
        <v>32</v>
      </c>
      <c r="V15" s="1684" t="s">
        <v>33</v>
      </c>
      <c r="W15" s="1684" t="s">
        <v>34</v>
      </c>
      <c r="X15" s="1684" t="s">
        <v>35</v>
      </c>
      <c r="Y15" s="1683" t="s">
        <v>36</v>
      </c>
      <c r="Z15" s="1683" t="s">
        <v>37</v>
      </c>
      <c r="AA15" s="1683" t="s">
        <v>38</v>
      </c>
      <c r="AB15" s="1683" t="s">
        <v>106</v>
      </c>
      <c r="AC15" s="1968" t="s">
        <v>1788</v>
      </c>
      <c r="AD15" s="1968" t="s">
        <v>1789</v>
      </c>
    </row>
    <row r="16" spans="1:30" ht="72">
      <c r="A16" s="2823">
        <v>1</v>
      </c>
      <c r="B16" s="2823" t="s">
        <v>1179</v>
      </c>
      <c r="C16" s="2826" t="s">
        <v>1180</v>
      </c>
      <c r="D16" s="1689" t="s">
        <v>1181</v>
      </c>
      <c r="E16" s="739" t="s">
        <v>185</v>
      </c>
      <c r="F16" s="739">
        <v>1</v>
      </c>
      <c r="G16" s="1687" t="s">
        <v>1696</v>
      </c>
      <c r="H16" s="1687" t="s">
        <v>1697</v>
      </c>
      <c r="I16" s="740">
        <v>0.1111</v>
      </c>
      <c r="J16" s="1687" t="s">
        <v>1698</v>
      </c>
      <c r="K16" s="741">
        <v>42736</v>
      </c>
      <c r="L16" s="741">
        <v>43100</v>
      </c>
      <c r="M16" s="1939"/>
      <c r="N16" s="1939"/>
      <c r="O16" s="1939"/>
      <c r="P16" s="1939"/>
      <c r="Q16" s="1939"/>
      <c r="R16" s="1939">
        <v>1</v>
      </c>
      <c r="S16" s="1939"/>
      <c r="T16" s="1939"/>
      <c r="U16" s="1940"/>
      <c r="V16" s="1940"/>
      <c r="W16" s="1940"/>
      <c r="X16" s="1940">
        <v>1</v>
      </c>
      <c r="Y16" s="863">
        <f>SUM(M16:X16)</f>
        <v>2</v>
      </c>
      <c r="Z16" s="742"/>
      <c r="AA16" s="742"/>
      <c r="AB16" s="1273"/>
      <c r="AC16" s="2219" t="s">
        <v>95</v>
      </c>
      <c r="AD16" s="2219">
        <v>1</v>
      </c>
    </row>
    <row r="17" spans="1:30" ht="126">
      <c r="A17" s="2824"/>
      <c r="B17" s="2824"/>
      <c r="C17" s="2827"/>
      <c r="D17" s="1689" t="s">
        <v>1699</v>
      </c>
      <c r="E17" s="739" t="s">
        <v>169</v>
      </c>
      <c r="F17" s="744">
        <v>0.9</v>
      </c>
      <c r="G17" s="1687" t="s">
        <v>1700</v>
      </c>
      <c r="H17" s="1687" t="s">
        <v>1701</v>
      </c>
      <c r="I17" s="740">
        <v>0.1111</v>
      </c>
      <c r="J17" s="1687" t="s">
        <v>1182</v>
      </c>
      <c r="K17" s="741" t="s">
        <v>679</v>
      </c>
      <c r="L17" s="741">
        <v>43100</v>
      </c>
      <c r="M17" s="1950">
        <v>0.9</v>
      </c>
      <c r="N17" s="1950">
        <v>0.9</v>
      </c>
      <c r="O17" s="1950">
        <v>0.9</v>
      </c>
      <c r="P17" s="1950">
        <v>0.9</v>
      </c>
      <c r="Q17" s="1950">
        <v>0.9</v>
      </c>
      <c r="R17" s="1950">
        <v>0.9</v>
      </c>
      <c r="S17" s="1950">
        <v>0.9</v>
      </c>
      <c r="T17" s="1950">
        <v>0.9</v>
      </c>
      <c r="U17" s="1950">
        <v>0.9</v>
      </c>
      <c r="V17" s="1950">
        <v>0.9</v>
      </c>
      <c r="W17" s="1950">
        <v>0.9</v>
      </c>
      <c r="X17" s="1950">
        <v>0.9</v>
      </c>
      <c r="Y17" s="864">
        <v>0.9</v>
      </c>
      <c r="Z17" s="742"/>
      <c r="AA17" s="742"/>
      <c r="AB17" s="1273"/>
      <c r="AC17" s="2218">
        <v>1</v>
      </c>
      <c r="AD17" s="2218">
        <v>0.3333333333333333</v>
      </c>
    </row>
    <row r="18" spans="1:30" ht="108">
      <c r="A18" s="2824"/>
      <c r="B18" s="2824"/>
      <c r="C18" s="2827"/>
      <c r="D18" s="1689" t="s">
        <v>1183</v>
      </c>
      <c r="E18" s="739" t="s">
        <v>169</v>
      </c>
      <c r="F18" s="744">
        <v>0.9</v>
      </c>
      <c r="G18" s="1687" t="s">
        <v>1702</v>
      </c>
      <c r="H18" s="1687" t="s">
        <v>1703</v>
      </c>
      <c r="I18" s="740">
        <v>0.1111</v>
      </c>
      <c r="J18" s="1687" t="s">
        <v>229</v>
      </c>
      <c r="K18" s="741" t="s">
        <v>679</v>
      </c>
      <c r="L18" s="741">
        <v>43100</v>
      </c>
      <c r="M18" s="1950">
        <v>0.9</v>
      </c>
      <c r="N18" s="1950">
        <v>0.9</v>
      </c>
      <c r="O18" s="1950">
        <v>0.9</v>
      </c>
      <c r="P18" s="1950">
        <v>0.9</v>
      </c>
      <c r="Q18" s="1950">
        <v>0.9</v>
      </c>
      <c r="R18" s="1950">
        <v>0.9</v>
      </c>
      <c r="S18" s="1950">
        <v>0.9</v>
      </c>
      <c r="T18" s="1950">
        <v>0.9</v>
      </c>
      <c r="U18" s="1950">
        <v>0.9</v>
      </c>
      <c r="V18" s="1950">
        <v>0.9</v>
      </c>
      <c r="W18" s="1950">
        <v>0.9</v>
      </c>
      <c r="X18" s="1950">
        <v>0.9</v>
      </c>
      <c r="Y18" s="864">
        <v>0.9</v>
      </c>
      <c r="Z18" s="742"/>
      <c r="AA18" s="742"/>
      <c r="AB18" s="1273"/>
      <c r="AC18" s="2218">
        <v>1</v>
      </c>
      <c r="AD18" s="2218">
        <v>0.3333333333333333</v>
      </c>
    </row>
    <row r="19" spans="1:30" ht="63">
      <c r="A19" s="2824"/>
      <c r="B19" s="2824"/>
      <c r="C19" s="2827"/>
      <c r="D19" s="1689" t="s">
        <v>1704</v>
      </c>
      <c r="E19" s="739" t="s">
        <v>185</v>
      </c>
      <c r="F19" s="739">
        <v>2</v>
      </c>
      <c r="G19" s="1687" t="s">
        <v>1184</v>
      </c>
      <c r="H19" s="1687" t="s">
        <v>1705</v>
      </c>
      <c r="I19" s="740">
        <v>0.1111</v>
      </c>
      <c r="J19" s="1687" t="s">
        <v>1185</v>
      </c>
      <c r="K19" s="741" t="s">
        <v>679</v>
      </c>
      <c r="L19" s="741">
        <v>43100</v>
      </c>
      <c r="M19" s="1939"/>
      <c r="N19" s="1939"/>
      <c r="O19" s="1939"/>
      <c r="P19" s="1939"/>
      <c r="Q19" s="1939"/>
      <c r="R19" s="1939">
        <v>1</v>
      </c>
      <c r="S19" s="1939"/>
      <c r="T19" s="1939"/>
      <c r="U19" s="1940"/>
      <c r="V19" s="1940"/>
      <c r="W19" s="1940"/>
      <c r="X19" s="1940">
        <v>1</v>
      </c>
      <c r="Y19" s="863">
        <f>SUM(M19:X19)</f>
        <v>2</v>
      </c>
      <c r="Z19" s="742"/>
      <c r="AA19" s="742"/>
      <c r="AB19" s="1273"/>
      <c r="AC19" s="2218" t="s">
        <v>95</v>
      </c>
      <c r="AD19" s="2218">
        <v>0</v>
      </c>
    </row>
    <row r="20" spans="1:30" ht="108">
      <c r="A20" s="2824"/>
      <c r="B20" s="2824"/>
      <c r="C20" s="2827"/>
      <c r="D20" s="1686" t="s">
        <v>1186</v>
      </c>
      <c r="E20" s="739" t="s">
        <v>169</v>
      </c>
      <c r="F20" s="744">
        <v>0.9</v>
      </c>
      <c r="G20" s="1687" t="s">
        <v>1706</v>
      </c>
      <c r="H20" s="1687" t="s">
        <v>1701</v>
      </c>
      <c r="I20" s="740">
        <v>0.1111</v>
      </c>
      <c r="J20" s="1687" t="s">
        <v>229</v>
      </c>
      <c r="K20" s="741" t="s">
        <v>679</v>
      </c>
      <c r="L20" s="741">
        <v>43100</v>
      </c>
      <c r="M20" s="1950">
        <v>0.9</v>
      </c>
      <c r="N20" s="1950">
        <v>0.9</v>
      </c>
      <c r="O20" s="1950">
        <v>0.9</v>
      </c>
      <c r="P20" s="1950">
        <v>0.9</v>
      </c>
      <c r="Q20" s="1950">
        <v>0.9</v>
      </c>
      <c r="R20" s="1950">
        <v>0.9</v>
      </c>
      <c r="S20" s="1950">
        <v>0.9</v>
      </c>
      <c r="T20" s="1950">
        <v>0.9</v>
      </c>
      <c r="U20" s="1950">
        <v>0.9</v>
      </c>
      <c r="V20" s="1950">
        <v>0.9</v>
      </c>
      <c r="W20" s="1950">
        <v>0.9</v>
      </c>
      <c r="X20" s="1950">
        <v>0.9</v>
      </c>
      <c r="Y20" s="864">
        <v>0.9</v>
      </c>
      <c r="Z20" s="742"/>
      <c r="AA20" s="742"/>
      <c r="AB20" s="1273"/>
      <c r="AC20" s="2218">
        <v>1</v>
      </c>
      <c r="AD20" s="2218">
        <v>0.3333333333333333</v>
      </c>
    </row>
    <row r="21" spans="1:30" ht="144">
      <c r="A21" s="2824"/>
      <c r="B21" s="2824"/>
      <c r="C21" s="2827"/>
      <c r="D21" s="1686" t="s">
        <v>1707</v>
      </c>
      <c r="E21" s="739" t="s">
        <v>169</v>
      </c>
      <c r="F21" s="744">
        <v>0.9</v>
      </c>
      <c r="G21" s="1687" t="s">
        <v>1708</v>
      </c>
      <c r="H21" s="1687" t="s">
        <v>1701</v>
      </c>
      <c r="I21" s="740">
        <v>0.1111</v>
      </c>
      <c r="J21" s="1687" t="s">
        <v>1185</v>
      </c>
      <c r="K21" s="741" t="s">
        <v>679</v>
      </c>
      <c r="L21" s="741">
        <v>43100</v>
      </c>
      <c r="M21" s="1950">
        <v>0.9</v>
      </c>
      <c r="N21" s="1950">
        <v>0.9</v>
      </c>
      <c r="O21" s="1950">
        <v>0.9</v>
      </c>
      <c r="P21" s="1950">
        <v>0.9</v>
      </c>
      <c r="Q21" s="1950">
        <v>0.9</v>
      </c>
      <c r="R21" s="1950">
        <v>0.9</v>
      </c>
      <c r="S21" s="1950">
        <v>0.9</v>
      </c>
      <c r="T21" s="1950">
        <v>0.9</v>
      </c>
      <c r="U21" s="1950">
        <v>0.9</v>
      </c>
      <c r="V21" s="1950">
        <v>0.9</v>
      </c>
      <c r="W21" s="1950">
        <v>0.9</v>
      </c>
      <c r="X21" s="1950">
        <v>0.9</v>
      </c>
      <c r="Y21" s="864">
        <v>0.9</v>
      </c>
      <c r="Z21" s="742"/>
      <c r="AA21" s="742"/>
      <c r="AB21" s="1273"/>
      <c r="AC21" s="2218">
        <v>1</v>
      </c>
      <c r="AD21" s="2218">
        <v>0.3333333333333333</v>
      </c>
    </row>
    <row r="22" spans="1:30" ht="36.75" thickBot="1">
      <c r="A22" s="2824"/>
      <c r="B22" s="2824"/>
      <c r="C22" s="2828"/>
      <c r="D22" s="1686" t="s">
        <v>1187</v>
      </c>
      <c r="E22" s="739" t="s">
        <v>185</v>
      </c>
      <c r="F22" s="739">
        <v>4</v>
      </c>
      <c r="G22" s="1687" t="s">
        <v>1188</v>
      </c>
      <c r="H22" s="1687" t="s">
        <v>1709</v>
      </c>
      <c r="I22" s="740">
        <v>0.1111</v>
      </c>
      <c r="J22" s="1687" t="s">
        <v>1185</v>
      </c>
      <c r="K22" s="741" t="s">
        <v>679</v>
      </c>
      <c r="L22" s="741">
        <v>43100</v>
      </c>
      <c r="M22" s="1939"/>
      <c r="N22" s="1939"/>
      <c r="O22" s="1939">
        <v>1</v>
      </c>
      <c r="P22" s="1939"/>
      <c r="Q22" s="1939"/>
      <c r="R22" s="1939">
        <v>1</v>
      </c>
      <c r="S22" s="1939"/>
      <c r="T22" s="1939"/>
      <c r="U22" s="1940">
        <v>1</v>
      </c>
      <c r="V22" s="1940"/>
      <c r="W22" s="1940"/>
      <c r="X22" s="1940">
        <v>1</v>
      </c>
      <c r="Y22" s="863">
        <f>SUM(M22:X22)</f>
        <v>4</v>
      </c>
      <c r="Z22" s="745"/>
      <c r="AA22" s="745"/>
      <c r="AB22" s="1274"/>
      <c r="AC22" s="2218">
        <v>1</v>
      </c>
      <c r="AD22" s="2218">
        <v>1</v>
      </c>
    </row>
    <row r="23" spans="1:30" ht="157.5">
      <c r="A23" s="2824"/>
      <c r="B23" s="2824"/>
      <c r="C23" s="2826" t="s">
        <v>1189</v>
      </c>
      <c r="D23" s="1691" t="s">
        <v>1710</v>
      </c>
      <c r="E23" s="739" t="s">
        <v>520</v>
      </c>
      <c r="F23" s="739">
        <v>3</v>
      </c>
      <c r="G23" s="1687" t="s">
        <v>1711</v>
      </c>
      <c r="H23" s="1687" t="s">
        <v>1712</v>
      </c>
      <c r="I23" s="740">
        <v>0.1111</v>
      </c>
      <c r="J23" s="1687" t="s">
        <v>900</v>
      </c>
      <c r="K23" s="741" t="s">
        <v>679</v>
      </c>
      <c r="L23" s="741">
        <v>43100</v>
      </c>
      <c r="M23" s="1939"/>
      <c r="N23" s="1939"/>
      <c r="O23" s="1939"/>
      <c r="P23" s="1939"/>
      <c r="Q23" s="1939"/>
      <c r="R23" s="1939">
        <v>1</v>
      </c>
      <c r="S23" s="1939"/>
      <c r="T23" s="1939"/>
      <c r="U23" s="1940">
        <v>1</v>
      </c>
      <c r="V23" s="1940"/>
      <c r="W23" s="1940"/>
      <c r="X23" s="1940">
        <v>1</v>
      </c>
      <c r="Y23" s="863">
        <f>SUM(M23:X23)</f>
        <v>3</v>
      </c>
      <c r="Z23" s="742"/>
      <c r="AA23" s="742"/>
      <c r="AB23" s="1273"/>
      <c r="AC23" s="2218" t="s">
        <v>95</v>
      </c>
      <c r="AD23" s="2218">
        <v>0</v>
      </c>
    </row>
    <row r="24" spans="1:30" ht="54.75" thickBot="1">
      <c r="A24" s="2825"/>
      <c r="B24" s="2825"/>
      <c r="C24" s="2828"/>
      <c r="D24" s="1692" t="s">
        <v>1720</v>
      </c>
      <c r="E24" s="739" t="s">
        <v>1713</v>
      </c>
      <c r="F24" s="739">
        <v>1</v>
      </c>
      <c r="G24" s="1687" t="s">
        <v>1714</v>
      </c>
      <c r="H24" s="1687" t="s">
        <v>1712</v>
      </c>
      <c r="I24" s="740">
        <v>0.1111</v>
      </c>
      <c r="J24" s="1687" t="s">
        <v>1715</v>
      </c>
      <c r="K24" s="741" t="s">
        <v>679</v>
      </c>
      <c r="L24" s="741">
        <v>43100</v>
      </c>
      <c r="M24" s="1961"/>
      <c r="N24" s="1961"/>
      <c r="O24" s="1961"/>
      <c r="P24" s="1961"/>
      <c r="Q24" s="1961"/>
      <c r="R24" s="1961"/>
      <c r="S24" s="1961"/>
      <c r="T24" s="1961"/>
      <c r="U24" s="1961"/>
      <c r="V24" s="1961">
        <v>1</v>
      </c>
      <c r="W24" s="1961"/>
      <c r="X24" s="1961"/>
      <c r="Y24" s="863">
        <f>SUM(M24:X24)</f>
        <v>1</v>
      </c>
      <c r="Z24" s="742"/>
      <c r="AA24" s="746"/>
      <c r="AB24" s="1273"/>
      <c r="AC24" s="2218" t="s">
        <v>95</v>
      </c>
      <c r="AD24" s="2218">
        <v>0</v>
      </c>
    </row>
    <row r="25" spans="1:30" ht="32.25" customHeight="1" thickBot="1">
      <c r="A25" s="2813" t="s">
        <v>92</v>
      </c>
      <c r="B25" s="2814"/>
      <c r="C25" s="2814"/>
      <c r="D25" s="1693"/>
      <c r="E25" s="1783"/>
      <c r="F25" s="1783"/>
      <c r="G25" s="1694"/>
      <c r="H25" s="1694"/>
      <c r="I25" s="1708">
        <f>SUM(I16:I24)</f>
        <v>0.9998999999999999</v>
      </c>
      <c r="J25" s="1694"/>
      <c r="K25" s="1783"/>
      <c r="L25" s="1783"/>
      <c r="M25" s="1783"/>
      <c r="N25" s="1783"/>
      <c r="O25" s="1783"/>
      <c r="P25" s="1783"/>
      <c r="Q25" s="1783"/>
      <c r="R25" s="1783"/>
      <c r="S25" s="1783"/>
      <c r="T25" s="1783"/>
      <c r="U25" s="1783"/>
      <c r="V25" s="1783"/>
      <c r="W25" s="1783"/>
      <c r="X25" s="1783"/>
      <c r="Y25" s="216"/>
      <c r="Z25" s="217"/>
      <c r="AA25" s="217"/>
      <c r="AB25" s="1275"/>
      <c r="AC25" s="2220">
        <f>AVERAGE(AC16:AC24)</f>
        <v>1</v>
      </c>
      <c r="AD25" s="2215"/>
    </row>
    <row r="26" spans="1:30" ht="39" thickBot="1">
      <c r="A26" s="1695">
        <v>2</v>
      </c>
      <c r="B26" s="1695" t="s">
        <v>112</v>
      </c>
      <c r="C26" s="1696" t="s">
        <v>113</v>
      </c>
      <c r="D26" s="1746" t="s">
        <v>1726</v>
      </c>
      <c r="E26" s="696" t="s">
        <v>1725</v>
      </c>
      <c r="F26" s="697">
        <v>2</v>
      </c>
      <c r="G26" s="698" t="s">
        <v>1734</v>
      </c>
      <c r="H26" s="1747" t="s">
        <v>1697</v>
      </c>
      <c r="I26" s="704">
        <v>1</v>
      </c>
      <c r="J26" s="1747" t="s">
        <v>1723</v>
      </c>
      <c r="K26" s="1748">
        <v>42736</v>
      </c>
      <c r="L26" s="1748">
        <v>43100</v>
      </c>
      <c r="M26" s="1503"/>
      <c r="N26" s="1503"/>
      <c r="O26" s="1503">
        <v>2</v>
      </c>
      <c r="P26" s="1503"/>
      <c r="Q26" s="1503"/>
      <c r="R26" s="1503"/>
      <c r="S26" s="1503"/>
      <c r="T26" s="1503"/>
      <c r="U26" s="1503"/>
      <c r="V26" s="1503"/>
      <c r="W26" s="1503"/>
      <c r="X26" s="1503"/>
      <c r="Y26" s="1962">
        <f>SUM(M26:W26)</f>
        <v>2</v>
      </c>
      <c r="Z26" s="748"/>
      <c r="AA26" s="748"/>
      <c r="AB26" s="1273"/>
      <c r="AC26" s="2218">
        <v>1</v>
      </c>
      <c r="AD26" s="2218">
        <v>1</v>
      </c>
    </row>
    <row r="27" spans="1:30" ht="24" customHeight="1" thickBot="1">
      <c r="A27" s="2813" t="s">
        <v>92</v>
      </c>
      <c r="B27" s="2814"/>
      <c r="C27" s="2814"/>
      <c r="D27" s="1693"/>
      <c r="E27" s="1783"/>
      <c r="F27" s="1783"/>
      <c r="G27" s="1694"/>
      <c r="H27" s="1694"/>
      <c r="I27" s="738">
        <f>SUM(I26)</f>
        <v>1</v>
      </c>
      <c r="J27" s="1694"/>
      <c r="K27" s="1783"/>
      <c r="L27" s="1783"/>
      <c r="M27" s="1783"/>
      <c r="N27" s="1783"/>
      <c r="O27" s="1783"/>
      <c r="P27" s="1783"/>
      <c r="Q27" s="1783"/>
      <c r="R27" s="1783"/>
      <c r="S27" s="1783"/>
      <c r="T27" s="1783"/>
      <c r="U27" s="1783"/>
      <c r="V27" s="1783"/>
      <c r="W27" s="1783"/>
      <c r="X27" s="1783"/>
      <c r="Y27" s="216"/>
      <c r="Z27" s="217"/>
      <c r="AA27" s="217"/>
      <c r="AB27" s="1275"/>
      <c r="AC27" s="2220">
        <f>AVERAGE(AC26)</f>
        <v>1</v>
      </c>
      <c r="AD27" s="2215"/>
    </row>
    <row r="28" spans="1:30" ht="162">
      <c r="A28" s="2829">
        <v>3</v>
      </c>
      <c r="B28" s="2829" t="s">
        <v>161</v>
      </c>
      <c r="C28" s="2826" t="s">
        <v>245</v>
      </c>
      <c r="D28" s="1697" t="s">
        <v>1716</v>
      </c>
      <c r="E28" s="1963" t="s">
        <v>796</v>
      </c>
      <c r="F28" s="719">
        <v>1</v>
      </c>
      <c r="G28" s="1698" t="s">
        <v>1717</v>
      </c>
      <c r="H28" s="1699" t="s">
        <v>1697</v>
      </c>
      <c r="I28" s="747">
        <v>0.16666666666666669</v>
      </c>
      <c r="J28" s="1699" t="s">
        <v>310</v>
      </c>
      <c r="K28" s="741" t="s">
        <v>679</v>
      </c>
      <c r="L28" s="741">
        <v>43100</v>
      </c>
      <c r="M28" s="1950">
        <v>1</v>
      </c>
      <c r="N28" s="1950">
        <v>1</v>
      </c>
      <c r="O28" s="1950">
        <v>1</v>
      </c>
      <c r="P28" s="1950">
        <v>1</v>
      </c>
      <c r="Q28" s="1950">
        <v>1</v>
      </c>
      <c r="R28" s="1950">
        <v>1</v>
      </c>
      <c r="S28" s="1950">
        <v>1</v>
      </c>
      <c r="T28" s="1950">
        <v>1</v>
      </c>
      <c r="U28" s="1950">
        <v>1</v>
      </c>
      <c r="V28" s="1950">
        <v>1</v>
      </c>
      <c r="W28" s="1950">
        <v>1</v>
      </c>
      <c r="X28" s="1950">
        <v>1</v>
      </c>
      <c r="Y28" s="865">
        <v>1</v>
      </c>
      <c r="Z28" s="748"/>
      <c r="AA28" s="748"/>
      <c r="AB28" s="1273"/>
      <c r="AC28" s="2058">
        <v>1</v>
      </c>
      <c r="AD28" s="2058">
        <v>0.3333333333333333</v>
      </c>
    </row>
    <row r="29" spans="1:30" ht="54.75" thickBot="1">
      <c r="A29" s="2830"/>
      <c r="B29" s="2830"/>
      <c r="C29" s="2828"/>
      <c r="D29" s="1697" t="s">
        <v>167</v>
      </c>
      <c r="E29" s="1963" t="s">
        <v>799</v>
      </c>
      <c r="F29" s="719">
        <v>1</v>
      </c>
      <c r="G29" s="1698" t="s">
        <v>1718</v>
      </c>
      <c r="H29" s="1699" t="s">
        <v>1697</v>
      </c>
      <c r="I29" s="747">
        <v>0.16666666666666669</v>
      </c>
      <c r="J29" s="1699" t="s">
        <v>311</v>
      </c>
      <c r="K29" s="741" t="s">
        <v>679</v>
      </c>
      <c r="L29" s="741">
        <v>43100</v>
      </c>
      <c r="M29" s="1950">
        <v>1</v>
      </c>
      <c r="N29" s="1950">
        <v>1</v>
      </c>
      <c r="O29" s="1950">
        <v>1</v>
      </c>
      <c r="P29" s="1950">
        <v>1</v>
      </c>
      <c r="Q29" s="1950">
        <v>1</v>
      </c>
      <c r="R29" s="1950">
        <v>1</v>
      </c>
      <c r="S29" s="1950">
        <v>1</v>
      </c>
      <c r="T29" s="1950">
        <v>1</v>
      </c>
      <c r="U29" s="1950">
        <v>1</v>
      </c>
      <c r="V29" s="1950">
        <v>1</v>
      </c>
      <c r="W29" s="1950">
        <v>1</v>
      </c>
      <c r="X29" s="1950">
        <v>1</v>
      </c>
      <c r="Y29" s="865">
        <v>1</v>
      </c>
      <c r="Z29" s="748"/>
      <c r="AA29" s="748"/>
      <c r="AB29" s="1273"/>
      <c r="AC29" s="2058">
        <v>1</v>
      </c>
      <c r="AD29" s="2058">
        <v>0.3333333333333333</v>
      </c>
    </row>
    <row r="30" spans="1:30" ht="54">
      <c r="A30" s="2830"/>
      <c r="B30" s="2830"/>
      <c r="C30" s="2826" t="s">
        <v>107</v>
      </c>
      <c r="D30" s="1686" t="s">
        <v>1190</v>
      </c>
      <c r="E30" s="743" t="s">
        <v>185</v>
      </c>
      <c r="F30" s="749">
        <v>6</v>
      </c>
      <c r="G30" s="1700" t="s">
        <v>1191</v>
      </c>
      <c r="H30" s="1699" t="s">
        <v>1697</v>
      </c>
      <c r="I30" s="747">
        <v>0.16666666666666669</v>
      </c>
      <c r="J30" s="1699" t="s">
        <v>109</v>
      </c>
      <c r="K30" s="741" t="s">
        <v>679</v>
      </c>
      <c r="L30" s="741">
        <v>43100</v>
      </c>
      <c r="M30" s="1939"/>
      <c r="N30" s="1939">
        <v>1</v>
      </c>
      <c r="O30" s="1939"/>
      <c r="P30" s="1939">
        <v>1</v>
      </c>
      <c r="Q30" s="1939"/>
      <c r="R30" s="1939">
        <v>1</v>
      </c>
      <c r="S30" s="1939"/>
      <c r="T30" s="1939">
        <v>1</v>
      </c>
      <c r="U30" s="1940"/>
      <c r="V30" s="1940">
        <v>1</v>
      </c>
      <c r="W30" s="1940"/>
      <c r="X30" s="1940">
        <v>1</v>
      </c>
      <c r="Y30" s="1964">
        <v>6</v>
      </c>
      <c r="Z30" s="748"/>
      <c r="AA30" s="748"/>
      <c r="AB30" s="1273"/>
      <c r="AC30" s="2058">
        <v>1</v>
      </c>
      <c r="AD30" s="2058">
        <v>0.16666666666666666</v>
      </c>
    </row>
    <row r="31" spans="1:30" ht="63">
      <c r="A31" s="2830"/>
      <c r="B31" s="2830"/>
      <c r="C31" s="2827"/>
      <c r="D31" s="1686" t="s">
        <v>110</v>
      </c>
      <c r="E31" s="743" t="s">
        <v>185</v>
      </c>
      <c r="F31" s="751">
        <v>6</v>
      </c>
      <c r="G31" s="1699" t="s">
        <v>1191</v>
      </c>
      <c r="H31" s="1699" t="s">
        <v>1697</v>
      </c>
      <c r="I31" s="747">
        <v>0.16666666666666669</v>
      </c>
      <c r="J31" s="1699" t="s">
        <v>109</v>
      </c>
      <c r="K31" s="741" t="s">
        <v>679</v>
      </c>
      <c r="L31" s="741">
        <v>43100</v>
      </c>
      <c r="M31" s="1939"/>
      <c r="N31" s="1939">
        <v>1</v>
      </c>
      <c r="O31" s="1939"/>
      <c r="P31" s="1939">
        <v>1</v>
      </c>
      <c r="Q31" s="1939"/>
      <c r="R31" s="1939">
        <v>1</v>
      </c>
      <c r="S31" s="1939"/>
      <c r="T31" s="1939">
        <v>1</v>
      </c>
      <c r="U31" s="1940"/>
      <c r="V31" s="1940">
        <v>1</v>
      </c>
      <c r="W31" s="1940"/>
      <c r="X31" s="1940">
        <v>1</v>
      </c>
      <c r="Y31" s="1964">
        <v>6</v>
      </c>
      <c r="Z31" s="748"/>
      <c r="AA31" s="748"/>
      <c r="AB31" s="1273"/>
      <c r="AC31" s="2058">
        <v>1</v>
      </c>
      <c r="AD31" s="2058">
        <v>0.3333333333333333</v>
      </c>
    </row>
    <row r="32" spans="1:30" ht="72">
      <c r="A32" s="2830"/>
      <c r="B32" s="2830"/>
      <c r="C32" s="2827"/>
      <c r="D32" s="1689" t="s">
        <v>1192</v>
      </c>
      <c r="E32" s="1963" t="s">
        <v>796</v>
      </c>
      <c r="F32" s="719">
        <v>1</v>
      </c>
      <c r="G32" s="1698" t="s">
        <v>1719</v>
      </c>
      <c r="H32" s="1699" t="s">
        <v>1697</v>
      </c>
      <c r="I32" s="747">
        <v>0.16666666666666669</v>
      </c>
      <c r="J32" s="1699" t="s">
        <v>180</v>
      </c>
      <c r="K32" s="741" t="s">
        <v>679</v>
      </c>
      <c r="L32" s="741">
        <v>43100</v>
      </c>
      <c r="M32" s="1950">
        <v>1</v>
      </c>
      <c r="N32" s="1950">
        <v>1</v>
      </c>
      <c r="O32" s="1950">
        <v>1</v>
      </c>
      <c r="P32" s="1950">
        <v>1</v>
      </c>
      <c r="Q32" s="1950">
        <v>1</v>
      </c>
      <c r="R32" s="1950">
        <v>1</v>
      </c>
      <c r="S32" s="1950">
        <v>1</v>
      </c>
      <c r="T32" s="1950">
        <v>1</v>
      </c>
      <c r="U32" s="1950">
        <v>1</v>
      </c>
      <c r="V32" s="1950">
        <v>1</v>
      </c>
      <c r="W32" s="1950">
        <v>1</v>
      </c>
      <c r="X32" s="1950">
        <v>1</v>
      </c>
      <c r="Y32" s="865">
        <v>1</v>
      </c>
      <c r="Z32" s="748"/>
      <c r="AA32" s="748"/>
      <c r="AB32" s="1273"/>
      <c r="AC32" s="2058">
        <v>1</v>
      </c>
      <c r="AD32" s="2058">
        <v>0.3333333333333333</v>
      </c>
    </row>
    <row r="33" spans="1:30" ht="54.75" thickBot="1">
      <c r="A33" s="2831"/>
      <c r="B33" s="2831"/>
      <c r="C33" s="2828"/>
      <c r="D33" s="1689" t="s">
        <v>1722</v>
      </c>
      <c r="E33" s="1963" t="s">
        <v>799</v>
      </c>
      <c r="F33" s="719">
        <v>6</v>
      </c>
      <c r="G33" s="1698" t="s">
        <v>1733</v>
      </c>
      <c r="H33" s="1699" t="s">
        <v>1697</v>
      </c>
      <c r="I33" s="747">
        <v>0.16666666666666666</v>
      </c>
      <c r="J33" s="1699" t="s">
        <v>1736</v>
      </c>
      <c r="K33" s="741">
        <v>42736</v>
      </c>
      <c r="L33" s="741">
        <v>43100</v>
      </c>
      <c r="M33" s="1503"/>
      <c r="N33" s="1503"/>
      <c r="O33" s="1503">
        <v>2</v>
      </c>
      <c r="P33" s="1503"/>
      <c r="Q33" s="1503"/>
      <c r="R33" s="1503"/>
      <c r="S33" s="1503">
        <v>2</v>
      </c>
      <c r="T33" s="1503"/>
      <c r="U33" s="1503"/>
      <c r="V33" s="1503"/>
      <c r="W33" s="1503"/>
      <c r="X33" s="1503">
        <v>2</v>
      </c>
      <c r="Y33" s="1962">
        <f>SUM(M33:X33)</f>
        <v>6</v>
      </c>
      <c r="Z33" s="748"/>
      <c r="AA33" s="748"/>
      <c r="AB33" s="1273"/>
      <c r="AC33" s="2058">
        <v>1</v>
      </c>
      <c r="AD33" s="2058">
        <v>0.6666666666666666</v>
      </c>
    </row>
    <row r="34" spans="1:30" s="135" customFormat="1" ht="15.75" customHeight="1" thickBot="1">
      <c r="A34" s="2832" t="s">
        <v>92</v>
      </c>
      <c r="B34" s="2697"/>
      <c r="C34" s="2697"/>
      <c r="D34" s="1777"/>
      <c r="E34" s="1777"/>
      <c r="F34" s="1777"/>
      <c r="G34" s="1777"/>
      <c r="H34" s="1777"/>
      <c r="I34" s="1192">
        <f>SUM(I28:I33)</f>
        <v>1.0000000000000002</v>
      </c>
      <c r="J34" s="1777"/>
      <c r="K34" s="1777"/>
      <c r="L34" s="1777"/>
      <c r="M34" s="1777"/>
      <c r="N34" s="1777"/>
      <c r="O34" s="1777"/>
      <c r="P34" s="1777"/>
      <c r="Q34" s="1777"/>
      <c r="R34" s="1777"/>
      <c r="S34" s="1777"/>
      <c r="T34" s="1777"/>
      <c r="U34" s="1777"/>
      <c r="V34" s="1777"/>
      <c r="W34" s="1777"/>
      <c r="X34" s="1777"/>
      <c r="Y34" s="1193"/>
      <c r="Z34" s="4">
        <f>SUM(Z16:Z33)</f>
        <v>0</v>
      </c>
      <c r="AA34" s="4">
        <v>0</v>
      </c>
      <c r="AB34" s="7"/>
      <c r="AC34" s="2221">
        <f>AVERAGE(AC28:AC33)</f>
        <v>1</v>
      </c>
      <c r="AD34" s="2216"/>
    </row>
    <row r="35" spans="1:30" s="135" customFormat="1" ht="27.75" customHeight="1" thickBot="1">
      <c r="A35" s="2719" t="s">
        <v>102</v>
      </c>
      <c r="B35" s="2720"/>
      <c r="C35" s="2720"/>
      <c r="D35" s="1782"/>
      <c r="E35" s="1781"/>
      <c r="F35" s="1782"/>
      <c r="G35" s="1782"/>
      <c r="H35" s="1782"/>
      <c r="I35" s="1701">
        <v>1</v>
      </c>
      <c r="J35" s="1782"/>
      <c r="K35" s="1782"/>
      <c r="L35" s="1782"/>
      <c r="M35" s="1782"/>
      <c r="N35" s="1782"/>
      <c r="O35" s="1782"/>
      <c r="P35" s="1782"/>
      <c r="Q35" s="1782"/>
      <c r="R35" s="1782"/>
      <c r="S35" s="1782"/>
      <c r="T35" s="1782"/>
      <c r="U35" s="1782"/>
      <c r="V35" s="1782"/>
      <c r="W35" s="1782"/>
      <c r="X35" s="1782"/>
      <c r="Y35" s="1702"/>
      <c r="Z35" s="5">
        <f>Z34+Z27+Z25</f>
        <v>0</v>
      </c>
      <c r="AA35" s="5">
        <v>0</v>
      </c>
      <c r="AB35" s="8"/>
      <c r="AC35" s="2222">
        <f>AVERAGE(AC34,AC27,AC25)</f>
        <v>1</v>
      </c>
      <c r="AD35" s="2217"/>
    </row>
    <row r="36" spans="1:30" s="136" customFormat="1" ht="30.75" customHeight="1" thickBot="1">
      <c r="A36" s="2346"/>
      <c r="B36" s="2347"/>
      <c r="C36" s="2347"/>
      <c r="D36" s="1211"/>
      <c r="E36" s="1211"/>
      <c r="F36" s="1212"/>
      <c r="G36" s="1211"/>
      <c r="H36" s="1211"/>
      <c r="I36" s="1213">
        <v>1</v>
      </c>
      <c r="J36" s="1211"/>
      <c r="K36" s="1214"/>
      <c r="L36" s="1214"/>
      <c r="M36" s="1211"/>
      <c r="N36" s="1211"/>
      <c r="O36" s="1211"/>
      <c r="P36" s="1211"/>
      <c r="Q36" s="1211"/>
      <c r="R36" s="1211"/>
      <c r="S36" s="1211"/>
      <c r="T36" s="1211"/>
      <c r="U36" s="1211"/>
      <c r="V36" s="1211"/>
      <c r="W36" s="1211"/>
      <c r="X36" s="1211"/>
      <c r="Y36" s="1215"/>
      <c r="Z36" s="1216">
        <v>0</v>
      </c>
      <c r="AA36" s="1276">
        <v>0</v>
      </c>
      <c r="AB36" s="1217"/>
      <c r="AC36" s="2223">
        <f>AVERAGE(AC35)</f>
        <v>1</v>
      </c>
      <c r="AD36" s="2223">
        <f>AVERAGE(AD16:AD33)</f>
        <v>0.40624999999999994</v>
      </c>
    </row>
  </sheetData>
  <sheetProtection/>
  <mergeCells count="27">
    <mergeCell ref="A34:C34"/>
    <mergeCell ref="B16:B24"/>
    <mergeCell ref="C16:C22"/>
    <mergeCell ref="C23:C24"/>
    <mergeCell ref="A35:C35"/>
    <mergeCell ref="A36:C36"/>
    <mergeCell ref="A27:C27"/>
    <mergeCell ref="A28:A33"/>
    <mergeCell ref="B28:B33"/>
    <mergeCell ref="C28:C29"/>
    <mergeCell ref="C30:C33"/>
    <mergeCell ref="A6:AB6"/>
    <mergeCell ref="A7:AB7"/>
    <mergeCell ref="A8:AB8"/>
    <mergeCell ref="A9:AB9"/>
    <mergeCell ref="A25:C25"/>
    <mergeCell ref="A11:C11"/>
    <mergeCell ref="E11:AB11"/>
    <mergeCell ref="A13:C13"/>
    <mergeCell ref="E13:AB13"/>
    <mergeCell ref="A16:A24"/>
    <mergeCell ref="D3:Y4"/>
    <mergeCell ref="A1:C4"/>
    <mergeCell ref="D1:Y2"/>
    <mergeCell ref="AA1:AA4"/>
    <mergeCell ref="AB1:AB4"/>
    <mergeCell ref="A5:AB5"/>
  </mergeCells>
  <printOptions/>
  <pageMargins left="0.7" right="0.7" top="0.75" bottom="0.75" header="0.3" footer="0.3"/>
  <pageSetup horizontalDpi="600" verticalDpi="600" orientation="landscape" scale="30" r:id="rId2"/>
  <rowBreaks count="1" manualBreakCount="1">
    <brk id="24" max="27" man="1"/>
  </rowBreaks>
  <drawing r:id="rId1"/>
</worksheet>
</file>

<file path=xl/worksheets/sheet9.xml><?xml version="1.0" encoding="utf-8"?>
<worksheet xmlns="http://schemas.openxmlformats.org/spreadsheetml/2006/main" xmlns:r="http://schemas.openxmlformats.org/officeDocument/2006/relationships">
  <sheetPr>
    <tabColor theme="5" tint="-0.24997000396251678"/>
  </sheetPr>
  <dimension ref="A1:AQ56"/>
  <sheetViews>
    <sheetView view="pageBreakPreview" zoomScale="55" zoomScaleNormal="55" zoomScaleSheetLayoutView="55" zoomScalePageLayoutView="70" workbookViewId="0" topLeftCell="A1">
      <pane xSplit="3" ySplit="15" topLeftCell="D21" activePane="bottomRight" state="frozen"/>
      <selection pane="topLeft" activeCell="A1" sqref="A1"/>
      <selection pane="topRight" activeCell="D1" sqref="D1"/>
      <selection pane="bottomLeft" activeCell="A16" sqref="A16"/>
      <selection pane="bottomRight" activeCell="AP15" sqref="AP15:AQ15"/>
    </sheetView>
  </sheetViews>
  <sheetFormatPr defaultColWidth="11.421875" defaultRowHeight="15"/>
  <cols>
    <col min="1" max="1" width="6.421875" style="177" customWidth="1"/>
    <col min="2" max="2" width="21.140625" style="184" customWidth="1"/>
    <col min="3" max="3" width="29.28125" style="177" customWidth="1"/>
    <col min="4" max="4" width="26.57421875" style="177" customWidth="1"/>
    <col min="5" max="5" width="14.421875" style="177" customWidth="1"/>
    <col min="6" max="6" width="8.140625" style="177" bestFit="1" customWidth="1"/>
    <col min="7" max="7" width="24.57421875" style="177" customWidth="1"/>
    <col min="8" max="8" width="20.7109375" style="177" customWidth="1"/>
    <col min="9" max="9" width="15.00390625" style="177" bestFit="1" customWidth="1"/>
    <col min="10" max="10" width="21.00390625" style="177" customWidth="1"/>
    <col min="11" max="11" width="10.7109375" style="177" customWidth="1"/>
    <col min="12" max="12" width="13.140625" style="177" bestFit="1" customWidth="1"/>
    <col min="13" max="15" width="6.28125" style="177" bestFit="1" customWidth="1"/>
    <col min="16" max="24" width="5.7109375" style="177" bestFit="1" customWidth="1"/>
    <col min="25" max="25" width="14.421875" style="185" customWidth="1"/>
    <col min="26" max="26" width="20.7109375" style="177" hidden="1" customWidth="1"/>
    <col min="27" max="27" width="20.7109375" style="177" customWidth="1"/>
    <col min="28" max="28" width="18.8515625" style="177" customWidth="1"/>
    <col min="29" max="41" width="0" style="177" hidden="1" customWidth="1"/>
    <col min="42" max="42" width="25.00390625" style="1596" customWidth="1"/>
    <col min="43" max="43" width="24.57421875" style="1597" customWidth="1"/>
    <col min="44" max="16384" width="11.421875" style="177" customWidth="1"/>
  </cols>
  <sheetData>
    <row r="1" spans="1:42" ht="15" customHeight="1" hidden="1" thickBot="1">
      <c r="A1" s="2842"/>
      <c r="B1" s="2842"/>
      <c r="C1" s="2843"/>
      <c r="D1" s="2850" t="s">
        <v>1552</v>
      </c>
      <c r="E1" s="2851"/>
      <c r="F1" s="2851"/>
      <c r="G1" s="2851"/>
      <c r="H1" s="2851"/>
      <c r="I1" s="2851"/>
      <c r="J1" s="2851"/>
      <c r="K1" s="2851"/>
      <c r="L1" s="2851"/>
      <c r="M1" s="2851"/>
      <c r="N1" s="2851"/>
      <c r="O1" s="2851"/>
      <c r="P1" s="2851"/>
      <c r="Q1" s="2851"/>
      <c r="R1" s="2851"/>
      <c r="S1" s="2851"/>
      <c r="T1" s="2851"/>
      <c r="U1" s="2851"/>
      <c r="V1" s="2851"/>
      <c r="W1" s="2851"/>
      <c r="X1" s="2851"/>
      <c r="Y1" s="2852"/>
      <c r="Z1" s="887"/>
      <c r="AA1" s="2709" t="s">
        <v>1562</v>
      </c>
      <c r="AB1" s="2849" t="s">
        <v>1563</v>
      </c>
      <c r="AC1" s="887"/>
      <c r="AD1" s="887"/>
      <c r="AE1" s="887"/>
      <c r="AF1" s="887"/>
      <c r="AG1" s="887"/>
      <c r="AH1" s="887"/>
      <c r="AI1" s="887"/>
      <c r="AJ1" s="888"/>
      <c r="AK1" s="2844" t="s">
        <v>1</v>
      </c>
      <c r="AL1" s="2845"/>
      <c r="AM1" s="2845"/>
      <c r="AN1" s="2845" t="s">
        <v>2</v>
      </c>
      <c r="AO1" s="2847"/>
      <c r="AP1" s="1591"/>
    </row>
    <row r="2" spans="1:42" ht="20.25" customHeight="1" hidden="1" thickBot="1">
      <c r="A2" s="2842"/>
      <c r="B2" s="2842"/>
      <c r="C2" s="2843"/>
      <c r="D2" s="2853"/>
      <c r="E2" s="2854"/>
      <c r="F2" s="2854"/>
      <c r="G2" s="2854"/>
      <c r="H2" s="2854"/>
      <c r="I2" s="2854"/>
      <c r="J2" s="2854"/>
      <c r="K2" s="2854"/>
      <c r="L2" s="2854"/>
      <c r="M2" s="2854"/>
      <c r="N2" s="2854"/>
      <c r="O2" s="2854"/>
      <c r="P2" s="2854"/>
      <c r="Q2" s="2854"/>
      <c r="R2" s="2854"/>
      <c r="S2" s="2854"/>
      <c r="T2" s="2854"/>
      <c r="U2" s="2854"/>
      <c r="V2" s="2854"/>
      <c r="W2" s="2854"/>
      <c r="X2" s="2854"/>
      <c r="Y2" s="2855"/>
      <c r="Z2" s="889"/>
      <c r="AA2" s="2710"/>
      <c r="AB2" s="2710"/>
      <c r="AC2" s="889"/>
      <c r="AD2" s="889"/>
      <c r="AE2" s="889"/>
      <c r="AF2" s="889"/>
      <c r="AG2" s="889"/>
      <c r="AH2" s="889"/>
      <c r="AI2" s="889"/>
      <c r="AJ2" s="890"/>
      <c r="AK2" s="2846"/>
      <c r="AL2" s="2846"/>
      <c r="AM2" s="2846"/>
      <c r="AN2" s="2846"/>
      <c r="AO2" s="2848"/>
      <c r="AP2" s="1591"/>
    </row>
    <row r="3" spans="1:42" ht="19.5" customHeight="1" hidden="1" thickBot="1">
      <c r="A3" s="2842"/>
      <c r="B3" s="2842"/>
      <c r="C3" s="2843"/>
      <c r="D3" s="2850" t="s">
        <v>3</v>
      </c>
      <c r="E3" s="2851"/>
      <c r="F3" s="2851"/>
      <c r="G3" s="2851"/>
      <c r="H3" s="2851"/>
      <c r="I3" s="2851"/>
      <c r="J3" s="2851"/>
      <c r="K3" s="2851"/>
      <c r="L3" s="2851"/>
      <c r="M3" s="2851"/>
      <c r="N3" s="2851"/>
      <c r="O3" s="2851"/>
      <c r="P3" s="2851"/>
      <c r="Q3" s="2851"/>
      <c r="R3" s="2851"/>
      <c r="S3" s="2851"/>
      <c r="T3" s="2851"/>
      <c r="U3" s="2851"/>
      <c r="V3" s="2851"/>
      <c r="W3" s="2851"/>
      <c r="X3" s="2851"/>
      <c r="Y3" s="2852"/>
      <c r="Z3" s="887"/>
      <c r="AA3" s="2710"/>
      <c r="AB3" s="2710"/>
      <c r="AC3" s="887"/>
      <c r="AD3" s="887"/>
      <c r="AE3" s="887"/>
      <c r="AF3" s="887"/>
      <c r="AG3" s="887"/>
      <c r="AH3" s="887"/>
      <c r="AI3" s="887"/>
      <c r="AJ3" s="888"/>
      <c r="AK3" s="2846"/>
      <c r="AL3" s="2846"/>
      <c r="AM3" s="2846"/>
      <c r="AN3" s="2846"/>
      <c r="AO3" s="2848"/>
      <c r="AP3" s="1591"/>
    </row>
    <row r="4" spans="1:42" ht="21.75" customHeight="1" hidden="1" thickBot="1">
      <c r="A4" s="2842"/>
      <c r="B4" s="2842"/>
      <c r="C4" s="2843"/>
      <c r="D4" s="2853"/>
      <c r="E4" s="2854"/>
      <c r="F4" s="2854"/>
      <c r="G4" s="2854"/>
      <c r="H4" s="2854"/>
      <c r="I4" s="2854"/>
      <c r="J4" s="2854"/>
      <c r="K4" s="2854"/>
      <c r="L4" s="2854"/>
      <c r="M4" s="2854"/>
      <c r="N4" s="2854"/>
      <c r="O4" s="2854"/>
      <c r="P4" s="2854"/>
      <c r="Q4" s="2854"/>
      <c r="R4" s="2854"/>
      <c r="S4" s="2854"/>
      <c r="T4" s="2854"/>
      <c r="U4" s="2854"/>
      <c r="V4" s="2854"/>
      <c r="W4" s="2854"/>
      <c r="X4" s="2854"/>
      <c r="Y4" s="2855"/>
      <c r="Z4" s="889"/>
      <c r="AA4" s="2711"/>
      <c r="AB4" s="2711"/>
      <c r="AC4" s="889"/>
      <c r="AD4" s="889"/>
      <c r="AE4" s="889"/>
      <c r="AF4" s="889"/>
      <c r="AG4" s="889"/>
      <c r="AH4" s="889"/>
      <c r="AI4" s="889"/>
      <c r="AJ4" s="890"/>
      <c r="AK4" s="2846"/>
      <c r="AL4" s="2846"/>
      <c r="AM4" s="2846"/>
      <c r="AN4" s="2846"/>
      <c r="AO4" s="2848"/>
      <c r="AP4" s="1591"/>
    </row>
    <row r="5" spans="1:42" ht="20.25" customHeight="1" hidden="1">
      <c r="A5" s="2833" t="s">
        <v>4</v>
      </c>
      <c r="B5" s="2834"/>
      <c r="C5" s="2834"/>
      <c r="D5" s="2835"/>
      <c r="E5" s="2835"/>
      <c r="F5" s="2835"/>
      <c r="G5" s="2835"/>
      <c r="H5" s="2835"/>
      <c r="I5" s="2835"/>
      <c r="J5" s="2835"/>
      <c r="K5" s="2835"/>
      <c r="L5" s="2835"/>
      <c r="M5" s="2835"/>
      <c r="N5" s="2835"/>
      <c r="O5" s="2835"/>
      <c r="P5" s="2835"/>
      <c r="Q5" s="2835"/>
      <c r="R5" s="2835"/>
      <c r="S5" s="2835"/>
      <c r="T5" s="2835"/>
      <c r="U5" s="2835"/>
      <c r="V5" s="2835"/>
      <c r="W5" s="2835"/>
      <c r="X5" s="2835"/>
      <c r="Y5" s="2835"/>
      <c r="Z5" s="2835"/>
      <c r="AA5" s="2835"/>
      <c r="AB5" s="2836"/>
      <c r="AC5" s="2837" t="s">
        <v>5</v>
      </c>
      <c r="AD5" s="2837"/>
      <c r="AE5" s="2837"/>
      <c r="AF5" s="2837"/>
      <c r="AG5" s="2837"/>
      <c r="AH5" s="2837"/>
      <c r="AI5" s="2837"/>
      <c r="AJ5" s="2837"/>
      <c r="AK5" s="2837"/>
      <c r="AL5" s="2837"/>
      <c r="AM5" s="2837"/>
      <c r="AN5" s="2837"/>
      <c r="AO5" s="2838"/>
      <c r="AP5" s="1592"/>
    </row>
    <row r="6" spans="1:42" ht="15.75" customHeight="1" hidden="1">
      <c r="A6" s="2841" t="s">
        <v>6</v>
      </c>
      <c r="B6" s="2835"/>
      <c r="C6" s="2835"/>
      <c r="D6" s="2835"/>
      <c r="E6" s="2835"/>
      <c r="F6" s="2835"/>
      <c r="G6" s="2835"/>
      <c r="H6" s="2835"/>
      <c r="I6" s="2835"/>
      <c r="J6" s="2835"/>
      <c r="K6" s="2835"/>
      <c r="L6" s="2835"/>
      <c r="M6" s="2835"/>
      <c r="N6" s="2835"/>
      <c r="O6" s="2835"/>
      <c r="P6" s="2835"/>
      <c r="Q6" s="2835"/>
      <c r="R6" s="2835"/>
      <c r="S6" s="2835"/>
      <c r="T6" s="2835"/>
      <c r="U6" s="2835"/>
      <c r="V6" s="2835"/>
      <c r="W6" s="2835"/>
      <c r="X6" s="2835"/>
      <c r="Y6" s="2835"/>
      <c r="Z6" s="2835"/>
      <c r="AA6" s="2835"/>
      <c r="AB6" s="2836"/>
      <c r="AC6" s="2837"/>
      <c r="AD6" s="2837"/>
      <c r="AE6" s="2837"/>
      <c r="AF6" s="2837"/>
      <c r="AG6" s="2837"/>
      <c r="AH6" s="2837"/>
      <c r="AI6" s="2837"/>
      <c r="AJ6" s="2837"/>
      <c r="AK6" s="2837"/>
      <c r="AL6" s="2837"/>
      <c r="AM6" s="2837"/>
      <c r="AN6" s="2837"/>
      <c r="AO6" s="2838"/>
      <c r="AP6" s="1592"/>
    </row>
    <row r="7" spans="1:42" ht="15.75" customHeight="1" hidden="1">
      <c r="A7" s="2841"/>
      <c r="B7" s="2835"/>
      <c r="C7" s="2835"/>
      <c r="D7" s="2835"/>
      <c r="E7" s="2835"/>
      <c r="F7" s="2835"/>
      <c r="G7" s="2835"/>
      <c r="H7" s="2835"/>
      <c r="I7" s="2835"/>
      <c r="J7" s="2835"/>
      <c r="K7" s="2835"/>
      <c r="L7" s="2835"/>
      <c r="M7" s="2835"/>
      <c r="N7" s="2835"/>
      <c r="O7" s="2835"/>
      <c r="P7" s="2835"/>
      <c r="Q7" s="2835"/>
      <c r="R7" s="2835"/>
      <c r="S7" s="2835"/>
      <c r="T7" s="2835"/>
      <c r="U7" s="2835"/>
      <c r="V7" s="2835"/>
      <c r="W7" s="2835"/>
      <c r="X7" s="2835"/>
      <c r="Y7" s="2835"/>
      <c r="Z7" s="2835"/>
      <c r="AA7" s="2835"/>
      <c r="AB7" s="2836"/>
      <c r="AC7" s="2837"/>
      <c r="AD7" s="2837"/>
      <c r="AE7" s="2837"/>
      <c r="AF7" s="2837"/>
      <c r="AG7" s="2837"/>
      <c r="AH7" s="2837"/>
      <c r="AI7" s="2837"/>
      <c r="AJ7" s="2837"/>
      <c r="AK7" s="2837"/>
      <c r="AL7" s="2837"/>
      <c r="AM7" s="2837"/>
      <c r="AN7" s="2837"/>
      <c r="AO7" s="2838"/>
      <c r="AP7" s="1592"/>
    </row>
    <row r="8" spans="1:42" ht="15.75" customHeight="1" hidden="1">
      <c r="A8" s="2841" t="s">
        <v>7</v>
      </c>
      <c r="B8" s="2835"/>
      <c r="C8" s="2835"/>
      <c r="D8" s="2835"/>
      <c r="E8" s="2835"/>
      <c r="F8" s="2835"/>
      <c r="G8" s="2835"/>
      <c r="H8" s="2835"/>
      <c r="I8" s="2835"/>
      <c r="J8" s="2835"/>
      <c r="K8" s="2835"/>
      <c r="L8" s="2835"/>
      <c r="M8" s="2835"/>
      <c r="N8" s="2835"/>
      <c r="O8" s="2835"/>
      <c r="P8" s="2835"/>
      <c r="Q8" s="2835"/>
      <c r="R8" s="2835"/>
      <c r="S8" s="2835"/>
      <c r="T8" s="2835"/>
      <c r="U8" s="2835"/>
      <c r="V8" s="2835"/>
      <c r="W8" s="2835"/>
      <c r="X8" s="2835"/>
      <c r="Y8" s="2835"/>
      <c r="Z8" s="2835"/>
      <c r="AA8" s="2835"/>
      <c r="AB8" s="2836"/>
      <c r="AC8" s="2837"/>
      <c r="AD8" s="2837"/>
      <c r="AE8" s="2837"/>
      <c r="AF8" s="2837"/>
      <c r="AG8" s="2837"/>
      <c r="AH8" s="2837"/>
      <c r="AI8" s="2837"/>
      <c r="AJ8" s="2837"/>
      <c r="AK8" s="2837"/>
      <c r="AL8" s="2837"/>
      <c r="AM8" s="2837"/>
      <c r="AN8" s="2837"/>
      <c r="AO8" s="2838"/>
      <c r="AP8" s="1592"/>
    </row>
    <row r="9" spans="1:42" ht="15.75" customHeight="1" hidden="1" thickBot="1">
      <c r="A9" s="2857" t="s">
        <v>1564</v>
      </c>
      <c r="B9" s="2858"/>
      <c r="C9" s="2858"/>
      <c r="D9" s="2858"/>
      <c r="E9" s="2858"/>
      <c r="F9" s="2858"/>
      <c r="G9" s="2858"/>
      <c r="H9" s="2858"/>
      <c r="I9" s="2858"/>
      <c r="J9" s="2858"/>
      <c r="K9" s="2858"/>
      <c r="L9" s="2858"/>
      <c r="M9" s="2858"/>
      <c r="N9" s="2858"/>
      <c r="O9" s="2858"/>
      <c r="P9" s="2858"/>
      <c r="Q9" s="2858"/>
      <c r="R9" s="2858"/>
      <c r="S9" s="2858"/>
      <c r="T9" s="2858"/>
      <c r="U9" s="2858"/>
      <c r="V9" s="2858"/>
      <c r="W9" s="2858"/>
      <c r="X9" s="2858"/>
      <c r="Y9" s="2858"/>
      <c r="Z9" s="2858"/>
      <c r="AA9" s="2858"/>
      <c r="AB9" s="2859"/>
      <c r="AC9" s="2839"/>
      <c r="AD9" s="2839"/>
      <c r="AE9" s="2839"/>
      <c r="AF9" s="2839"/>
      <c r="AG9" s="2839"/>
      <c r="AH9" s="2839"/>
      <c r="AI9" s="2839"/>
      <c r="AJ9" s="2839"/>
      <c r="AK9" s="2839"/>
      <c r="AL9" s="2839"/>
      <c r="AM9" s="2839"/>
      <c r="AN9" s="2839"/>
      <c r="AO9" s="2840"/>
      <c r="AP9" s="1592"/>
    </row>
    <row r="10" spans="1:42" ht="9" customHeight="1" hidden="1" thickBot="1">
      <c r="A10" s="873"/>
      <c r="B10" s="29"/>
      <c r="C10" s="869"/>
      <c r="D10" s="869"/>
      <c r="E10" s="869"/>
      <c r="F10" s="178"/>
      <c r="G10" s="869"/>
      <c r="H10" s="869"/>
      <c r="I10" s="179"/>
      <c r="J10" s="869"/>
      <c r="K10" s="180"/>
      <c r="L10" s="180"/>
      <c r="M10" s="869"/>
      <c r="N10" s="869"/>
      <c r="O10" s="869"/>
      <c r="P10" s="869"/>
      <c r="Q10" s="869"/>
      <c r="R10" s="869"/>
      <c r="S10" s="869"/>
      <c r="T10" s="869"/>
      <c r="U10" s="869"/>
      <c r="V10" s="869"/>
      <c r="W10" s="869"/>
      <c r="X10" s="869"/>
      <c r="Y10" s="181"/>
      <c r="Z10" s="182"/>
      <c r="AA10" s="182"/>
      <c r="AB10" s="904"/>
      <c r="AC10" s="72"/>
      <c r="AD10" s="72"/>
      <c r="AE10" s="72"/>
      <c r="AF10" s="72"/>
      <c r="AG10" s="72"/>
      <c r="AH10" s="72"/>
      <c r="AI10" s="72"/>
      <c r="AJ10" s="72"/>
      <c r="AK10" s="72"/>
      <c r="AL10" s="72"/>
      <c r="AM10" s="72"/>
      <c r="AN10" s="72"/>
      <c r="AO10" s="115"/>
      <c r="AP10" s="1593"/>
    </row>
    <row r="11" spans="1:43" s="22" customFormat="1" ht="24" customHeight="1" hidden="1" thickBot="1">
      <c r="A11" s="2553" t="s">
        <v>8</v>
      </c>
      <c r="B11" s="2553"/>
      <c r="C11" s="2553"/>
      <c r="D11" s="1277"/>
      <c r="E11" s="2542" t="s">
        <v>182</v>
      </c>
      <c r="F11" s="2543"/>
      <c r="G11" s="2543"/>
      <c r="H11" s="2543"/>
      <c r="I11" s="2543"/>
      <c r="J11" s="2543"/>
      <c r="K11" s="2543"/>
      <c r="L11" s="2543"/>
      <c r="M11" s="2543"/>
      <c r="N11" s="2543"/>
      <c r="O11" s="2543"/>
      <c r="P11" s="2543"/>
      <c r="Q11" s="2543"/>
      <c r="R11" s="2543"/>
      <c r="S11" s="2543"/>
      <c r="T11" s="2543"/>
      <c r="U11" s="2543"/>
      <c r="V11" s="2543"/>
      <c r="W11" s="2543"/>
      <c r="X11" s="2543"/>
      <c r="Y11" s="2543"/>
      <c r="Z11" s="2543"/>
      <c r="AA11" s="2543"/>
      <c r="AB11" s="2544"/>
      <c r="AC11" s="2860"/>
      <c r="AD11" s="2861"/>
      <c r="AE11" s="2861"/>
      <c r="AF11" s="2861"/>
      <c r="AG11" s="2861"/>
      <c r="AH11" s="2861"/>
      <c r="AI11" s="2861"/>
      <c r="AJ11" s="2861"/>
      <c r="AK11" s="2861"/>
      <c r="AL11" s="2861"/>
      <c r="AM11" s="2861"/>
      <c r="AN11" s="2861"/>
      <c r="AO11" s="2862"/>
      <c r="AP11" s="1594"/>
      <c r="AQ11" s="1598"/>
    </row>
    <row r="12" spans="1:43" s="67" customFormat="1" ht="9.75" customHeight="1" hidden="1" thickBot="1">
      <c r="A12" s="873"/>
      <c r="B12" s="29"/>
      <c r="C12" s="869"/>
      <c r="D12" s="869"/>
      <c r="E12" s="869"/>
      <c r="F12" s="178"/>
      <c r="G12" s="869"/>
      <c r="H12" s="869"/>
      <c r="I12" s="179"/>
      <c r="J12" s="869"/>
      <c r="K12" s="180"/>
      <c r="L12" s="180"/>
      <c r="M12" s="869"/>
      <c r="N12" s="869"/>
      <c r="O12" s="869"/>
      <c r="P12" s="869"/>
      <c r="Q12" s="869"/>
      <c r="R12" s="869"/>
      <c r="S12" s="869"/>
      <c r="T12" s="869"/>
      <c r="U12" s="869"/>
      <c r="V12" s="869"/>
      <c r="W12" s="869"/>
      <c r="X12" s="869"/>
      <c r="Y12" s="181"/>
      <c r="Z12" s="182"/>
      <c r="AA12" s="182"/>
      <c r="AB12" s="904"/>
      <c r="AC12" s="72"/>
      <c r="AD12" s="72"/>
      <c r="AE12" s="72"/>
      <c r="AF12" s="72"/>
      <c r="AG12" s="72"/>
      <c r="AH12" s="72"/>
      <c r="AI12" s="72"/>
      <c r="AJ12" s="72"/>
      <c r="AK12" s="72"/>
      <c r="AL12" s="72"/>
      <c r="AM12" s="72"/>
      <c r="AN12" s="72"/>
      <c r="AO12" s="115"/>
      <c r="AP12" s="1593"/>
      <c r="AQ12" s="1599"/>
    </row>
    <row r="13" spans="1:43" s="31" customFormat="1" ht="24" customHeight="1" hidden="1" thickBot="1">
      <c r="A13" s="2863" t="s">
        <v>10</v>
      </c>
      <c r="B13" s="2864"/>
      <c r="C13" s="2864"/>
      <c r="D13" s="1278"/>
      <c r="E13" s="2865" t="s">
        <v>11</v>
      </c>
      <c r="F13" s="2866"/>
      <c r="G13" s="2866"/>
      <c r="H13" s="2866"/>
      <c r="I13" s="2866"/>
      <c r="J13" s="2866"/>
      <c r="K13" s="2866"/>
      <c r="L13" s="2866"/>
      <c r="M13" s="2866"/>
      <c r="N13" s="2866"/>
      <c r="O13" s="2866"/>
      <c r="P13" s="2866"/>
      <c r="Q13" s="2866"/>
      <c r="R13" s="2866"/>
      <c r="S13" s="2866"/>
      <c r="T13" s="2866"/>
      <c r="U13" s="2866"/>
      <c r="V13" s="2866"/>
      <c r="W13" s="2866"/>
      <c r="X13" s="2866"/>
      <c r="Y13" s="2866"/>
      <c r="Z13" s="2866"/>
      <c r="AA13" s="2866"/>
      <c r="AB13" s="2867"/>
      <c r="AC13" s="2868"/>
      <c r="AD13" s="2869"/>
      <c r="AE13" s="2869"/>
      <c r="AF13" s="2869"/>
      <c r="AG13" s="2869"/>
      <c r="AH13" s="2869"/>
      <c r="AI13" s="2869"/>
      <c r="AJ13" s="2869"/>
      <c r="AK13" s="2869"/>
      <c r="AL13" s="2869"/>
      <c r="AM13" s="2869"/>
      <c r="AN13" s="2869"/>
      <c r="AO13" s="2870"/>
      <c r="AP13" s="1595"/>
      <c r="AQ13" s="1600"/>
    </row>
    <row r="14" spans="1:43" s="67" customFormat="1" ht="9.75" customHeight="1" thickBot="1">
      <c r="A14" s="873"/>
      <c r="B14" s="29"/>
      <c r="C14" s="869"/>
      <c r="D14" s="869"/>
      <c r="E14" s="869"/>
      <c r="F14" s="178"/>
      <c r="G14" s="869"/>
      <c r="H14" s="869"/>
      <c r="I14" s="179"/>
      <c r="J14" s="869"/>
      <c r="K14" s="180"/>
      <c r="L14" s="180"/>
      <c r="M14" s="869"/>
      <c r="N14" s="869"/>
      <c r="O14" s="869"/>
      <c r="P14" s="869"/>
      <c r="Q14" s="869"/>
      <c r="R14" s="869"/>
      <c r="S14" s="869"/>
      <c r="T14" s="869"/>
      <c r="U14" s="869"/>
      <c r="V14" s="869"/>
      <c r="W14" s="869"/>
      <c r="X14" s="869"/>
      <c r="Y14" s="181"/>
      <c r="Z14" s="182"/>
      <c r="AA14" s="182"/>
      <c r="AB14" s="904"/>
      <c r="AC14" s="72"/>
      <c r="AD14" s="72"/>
      <c r="AE14" s="72"/>
      <c r="AF14" s="72"/>
      <c r="AG14" s="72"/>
      <c r="AH14" s="72"/>
      <c r="AI14" s="72"/>
      <c r="AJ14" s="72"/>
      <c r="AK14" s="72"/>
      <c r="AL14" s="72"/>
      <c r="AM14" s="72"/>
      <c r="AN14" s="72"/>
      <c r="AO14" s="115"/>
      <c r="AP14" s="1593"/>
      <c r="AQ14" s="1599"/>
    </row>
    <row r="15" spans="1:43" s="22" customFormat="1" ht="55.5" customHeight="1" thickBot="1">
      <c r="A15" s="1056" t="s">
        <v>12</v>
      </c>
      <c r="B15" s="1056" t="s">
        <v>13</v>
      </c>
      <c r="C15" s="1056" t="s">
        <v>14</v>
      </c>
      <c r="D15" s="1060" t="s">
        <v>15</v>
      </c>
      <c r="E15" s="1060" t="s">
        <v>16</v>
      </c>
      <c r="F15" s="1279" t="s">
        <v>17</v>
      </c>
      <c r="G15" s="1060" t="s">
        <v>18</v>
      </c>
      <c r="H15" s="1060" t="s">
        <v>19</v>
      </c>
      <c r="I15" s="1280" t="s">
        <v>20</v>
      </c>
      <c r="J15" s="1060" t="s">
        <v>105</v>
      </c>
      <c r="K15" s="1060" t="s">
        <v>22</v>
      </c>
      <c r="L15" s="1060" t="s">
        <v>23</v>
      </c>
      <c r="M15" s="1281" t="s">
        <v>24</v>
      </c>
      <c r="N15" s="1281" t="s">
        <v>25</v>
      </c>
      <c r="O15" s="1281" t="s">
        <v>26</v>
      </c>
      <c r="P15" s="1281" t="s">
        <v>27</v>
      </c>
      <c r="Q15" s="1281" t="s">
        <v>28</v>
      </c>
      <c r="R15" s="1281" t="s">
        <v>29</v>
      </c>
      <c r="S15" s="1281" t="s">
        <v>30</v>
      </c>
      <c r="T15" s="1281" t="s">
        <v>31</v>
      </c>
      <c r="U15" s="1281" t="s">
        <v>32</v>
      </c>
      <c r="V15" s="1281" t="s">
        <v>33</v>
      </c>
      <c r="W15" s="1281" t="s">
        <v>34</v>
      </c>
      <c r="X15" s="1281" t="s">
        <v>35</v>
      </c>
      <c r="Y15" s="1282" t="s">
        <v>36</v>
      </c>
      <c r="Z15" s="1060" t="s">
        <v>37</v>
      </c>
      <c r="AA15" s="1060" t="s">
        <v>38</v>
      </c>
      <c r="AB15" s="1060" t="s">
        <v>106</v>
      </c>
      <c r="AC15" s="942" t="s">
        <v>40</v>
      </c>
      <c r="AD15" s="68" t="s">
        <v>41</v>
      </c>
      <c r="AE15" s="68" t="s">
        <v>42</v>
      </c>
      <c r="AF15" s="68" t="s">
        <v>43</v>
      </c>
      <c r="AG15" s="68" t="s">
        <v>44</v>
      </c>
      <c r="AH15" s="68" t="s">
        <v>45</v>
      </c>
      <c r="AI15" s="68" t="s">
        <v>46</v>
      </c>
      <c r="AJ15" s="68" t="s">
        <v>47</v>
      </c>
      <c r="AK15" s="68" t="s">
        <v>48</v>
      </c>
      <c r="AL15" s="68" t="s">
        <v>49</v>
      </c>
      <c r="AM15" s="68" t="s">
        <v>50</v>
      </c>
      <c r="AN15" s="68" t="s">
        <v>51</v>
      </c>
      <c r="AO15" s="183" t="s">
        <v>52</v>
      </c>
      <c r="AP15" s="2225" t="s">
        <v>1788</v>
      </c>
      <c r="AQ15" s="2225" t="s">
        <v>1789</v>
      </c>
    </row>
    <row r="16" spans="1:43" s="44" customFormat="1" ht="55.5" customHeight="1">
      <c r="A16" s="2473">
        <v>1</v>
      </c>
      <c r="B16" s="2473" t="s">
        <v>116</v>
      </c>
      <c r="C16" s="2487" t="s">
        <v>183</v>
      </c>
      <c r="D16" s="727" t="s">
        <v>184</v>
      </c>
      <c r="E16" s="378" t="s">
        <v>185</v>
      </c>
      <c r="F16" s="378">
        <v>12</v>
      </c>
      <c r="G16" s="378" t="s">
        <v>186</v>
      </c>
      <c r="H16" s="378" t="s">
        <v>1513</v>
      </c>
      <c r="I16" s="757">
        <v>0.45</v>
      </c>
      <c r="J16" s="353" t="s">
        <v>187</v>
      </c>
      <c r="K16" s="650">
        <v>42736</v>
      </c>
      <c r="L16" s="650">
        <v>43100</v>
      </c>
      <c r="M16" s="655">
        <v>1</v>
      </c>
      <c r="N16" s="655">
        <v>1</v>
      </c>
      <c r="O16" s="655">
        <v>1</v>
      </c>
      <c r="P16" s="655">
        <v>1</v>
      </c>
      <c r="Q16" s="655">
        <v>1</v>
      </c>
      <c r="R16" s="656">
        <v>1</v>
      </c>
      <c r="S16" s="656">
        <v>1</v>
      </c>
      <c r="T16" s="655">
        <v>1</v>
      </c>
      <c r="U16" s="656">
        <v>1</v>
      </c>
      <c r="V16" s="656">
        <v>1</v>
      </c>
      <c r="W16" s="656">
        <v>1</v>
      </c>
      <c r="X16" s="656">
        <v>1</v>
      </c>
      <c r="Y16" s="645">
        <f>SUM(M16:X16)</f>
        <v>12</v>
      </c>
      <c r="Z16" s="871"/>
      <c r="AA16" s="871"/>
      <c r="AB16" s="929"/>
      <c r="AC16" s="752"/>
      <c r="AD16" s="82"/>
      <c r="AE16" s="82"/>
      <c r="AF16" s="82"/>
      <c r="AG16" s="82"/>
      <c r="AH16" s="82"/>
      <c r="AI16" s="81"/>
      <c r="AJ16" s="81"/>
      <c r="AK16" s="2856"/>
      <c r="AL16" s="82"/>
      <c r="AM16" s="82"/>
      <c r="AN16" s="82"/>
      <c r="AO16" s="2224"/>
      <c r="AP16" s="2230">
        <v>1</v>
      </c>
      <c r="AQ16" s="2226">
        <v>0.3333333333333333</v>
      </c>
    </row>
    <row r="17" spans="1:43" s="44" customFormat="1" ht="60.75" customHeight="1">
      <c r="A17" s="2474"/>
      <c r="B17" s="2474"/>
      <c r="C17" s="2488"/>
      <c r="D17" s="765" t="s">
        <v>188</v>
      </c>
      <c r="E17" s="378" t="s">
        <v>185</v>
      </c>
      <c r="F17" s="378">
        <v>12</v>
      </c>
      <c r="G17" s="378" t="s">
        <v>186</v>
      </c>
      <c r="H17" s="378" t="s">
        <v>1512</v>
      </c>
      <c r="I17" s="757">
        <v>0.05</v>
      </c>
      <c r="J17" s="353" t="s">
        <v>189</v>
      </c>
      <c r="K17" s="650">
        <v>42736</v>
      </c>
      <c r="L17" s="650">
        <v>43100</v>
      </c>
      <c r="M17" s="655">
        <v>1</v>
      </c>
      <c r="N17" s="655">
        <v>1</v>
      </c>
      <c r="O17" s="655">
        <v>1</v>
      </c>
      <c r="P17" s="655">
        <v>1</v>
      </c>
      <c r="Q17" s="655">
        <v>1</v>
      </c>
      <c r="R17" s="656">
        <v>1</v>
      </c>
      <c r="S17" s="656">
        <v>1</v>
      </c>
      <c r="T17" s="655">
        <v>1</v>
      </c>
      <c r="U17" s="656">
        <v>1</v>
      </c>
      <c r="V17" s="656">
        <v>1</v>
      </c>
      <c r="W17" s="656">
        <v>1</v>
      </c>
      <c r="X17" s="656">
        <v>1</v>
      </c>
      <c r="Y17" s="645">
        <f>SUM(M17:X17)</f>
        <v>12</v>
      </c>
      <c r="Z17" s="871"/>
      <c r="AA17" s="871"/>
      <c r="AB17" s="929"/>
      <c r="AC17" s="752"/>
      <c r="AD17" s="82"/>
      <c r="AE17" s="82"/>
      <c r="AF17" s="82"/>
      <c r="AG17" s="82"/>
      <c r="AH17" s="82"/>
      <c r="AI17" s="81"/>
      <c r="AJ17" s="81"/>
      <c r="AK17" s="2856"/>
      <c r="AL17" s="82"/>
      <c r="AM17" s="82"/>
      <c r="AN17" s="82"/>
      <c r="AO17" s="2224"/>
      <c r="AP17" s="2230">
        <v>1</v>
      </c>
      <c r="AQ17" s="2226">
        <v>0.3333333333333333</v>
      </c>
    </row>
    <row r="18" spans="1:43" s="44" customFormat="1" ht="56.25" customHeight="1">
      <c r="A18" s="2474"/>
      <c r="B18" s="2474"/>
      <c r="C18" s="2488"/>
      <c r="D18" s="765" t="s">
        <v>190</v>
      </c>
      <c r="E18" s="353" t="s">
        <v>185</v>
      </c>
      <c r="F18" s="353">
        <v>12</v>
      </c>
      <c r="G18" s="353" t="s">
        <v>191</v>
      </c>
      <c r="H18" s="378" t="s">
        <v>1513</v>
      </c>
      <c r="I18" s="757">
        <v>0.05</v>
      </c>
      <c r="J18" s="353" t="s">
        <v>192</v>
      </c>
      <c r="K18" s="650">
        <v>42736</v>
      </c>
      <c r="L18" s="650">
        <v>43100</v>
      </c>
      <c r="M18" s="655">
        <v>1</v>
      </c>
      <c r="N18" s="655">
        <v>1</v>
      </c>
      <c r="O18" s="655">
        <v>1</v>
      </c>
      <c r="P18" s="655">
        <v>1</v>
      </c>
      <c r="Q18" s="655">
        <v>1</v>
      </c>
      <c r="R18" s="656">
        <v>1</v>
      </c>
      <c r="S18" s="656">
        <v>1</v>
      </c>
      <c r="T18" s="655">
        <v>1</v>
      </c>
      <c r="U18" s="656">
        <v>1</v>
      </c>
      <c r="V18" s="656">
        <v>1</v>
      </c>
      <c r="W18" s="656">
        <v>1</v>
      </c>
      <c r="X18" s="656">
        <v>1</v>
      </c>
      <c r="Y18" s="645">
        <f>SUM(M18:X18)</f>
        <v>12</v>
      </c>
      <c r="Z18" s="871"/>
      <c r="AA18" s="871"/>
      <c r="AB18" s="929"/>
      <c r="AC18" s="752"/>
      <c r="AD18" s="82"/>
      <c r="AE18" s="82"/>
      <c r="AF18" s="82"/>
      <c r="AG18" s="82"/>
      <c r="AH18" s="82"/>
      <c r="AI18" s="81"/>
      <c r="AJ18" s="81"/>
      <c r="AK18" s="81"/>
      <c r="AL18" s="82"/>
      <c r="AM18" s="82"/>
      <c r="AN18" s="82"/>
      <c r="AO18" s="2224"/>
      <c r="AP18" s="2230">
        <v>1</v>
      </c>
      <c r="AQ18" s="2226">
        <v>0.3333333333333333</v>
      </c>
    </row>
    <row r="19" spans="1:43" s="44" customFormat="1" ht="51.75" customHeight="1">
      <c r="A19" s="2474"/>
      <c r="B19" s="2474"/>
      <c r="C19" s="2488"/>
      <c r="D19" s="727" t="s">
        <v>193</v>
      </c>
      <c r="E19" s="378" t="s">
        <v>185</v>
      </c>
      <c r="F19" s="378">
        <v>12</v>
      </c>
      <c r="G19" s="353" t="s">
        <v>191</v>
      </c>
      <c r="H19" s="378" t="s">
        <v>1511</v>
      </c>
      <c r="I19" s="757">
        <v>0.4</v>
      </c>
      <c r="J19" s="378" t="s">
        <v>194</v>
      </c>
      <c r="K19" s="650">
        <v>42736</v>
      </c>
      <c r="L19" s="650">
        <v>43100</v>
      </c>
      <c r="M19" s="655">
        <v>1</v>
      </c>
      <c r="N19" s="655">
        <v>1</v>
      </c>
      <c r="O19" s="655">
        <v>1</v>
      </c>
      <c r="P19" s="655">
        <v>1</v>
      </c>
      <c r="Q19" s="655">
        <v>1</v>
      </c>
      <c r="R19" s="656">
        <v>1</v>
      </c>
      <c r="S19" s="656">
        <v>1</v>
      </c>
      <c r="T19" s="655">
        <v>1</v>
      </c>
      <c r="U19" s="656">
        <v>1</v>
      </c>
      <c r="V19" s="656">
        <v>1</v>
      </c>
      <c r="W19" s="656">
        <v>1</v>
      </c>
      <c r="X19" s="656">
        <v>1</v>
      </c>
      <c r="Y19" s="645">
        <f>SUM(M19:X19)</f>
        <v>12</v>
      </c>
      <c r="Z19" s="871"/>
      <c r="AA19" s="871"/>
      <c r="AB19" s="929"/>
      <c r="AC19" s="752"/>
      <c r="AD19" s="82"/>
      <c r="AE19" s="82"/>
      <c r="AF19" s="82"/>
      <c r="AG19" s="82"/>
      <c r="AH19" s="82"/>
      <c r="AI19" s="81"/>
      <c r="AJ19" s="81"/>
      <c r="AK19" s="81"/>
      <c r="AL19" s="82"/>
      <c r="AM19" s="82"/>
      <c r="AN19" s="82"/>
      <c r="AO19" s="2224"/>
      <c r="AP19" s="2230">
        <v>1</v>
      </c>
      <c r="AQ19" s="2226">
        <v>0.3333333333333333</v>
      </c>
    </row>
    <row r="20" spans="1:43" s="44" customFormat="1" ht="117" customHeight="1" thickBot="1">
      <c r="A20" s="2475"/>
      <c r="B20" s="2475"/>
      <c r="C20" s="2489"/>
      <c r="D20" s="766" t="s">
        <v>195</v>
      </c>
      <c r="E20" s="378" t="s">
        <v>185</v>
      </c>
      <c r="F20" s="225">
        <v>4</v>
      </c>
      <c r="G20" s="225" t="s">
        <v>196</v>
      </c>
      <c r="H20" s="378" t="s">
        <v>1510</v>
      </c>
      <c r="I20" s="759">
        <v>0.05</v>
      </c>
      <c r="J20" s="378" t="s">
        <v>197</v>
      </c>
      <c r="K20" s="650">
        <v>42736</v>
      </c>
      <c r="L20" s="650">
        <v>43038</v>
      </c>
      <c r="M20" s="655"/>
      <c r="N20" s="655"/>
      <c r="O20" s="655"/>
      <c r="P20" s="655"/>
      <c r="Q20" s="655"/>
      <c r="R20" s="1669">
        <v>1</v>
      </c>
      <c r="S20" s="656"/>
      <c r="T20" s="655"/>
      <c r="U20" s="656"/>
      <c r="V20" s="656"/>
      <c r="W20" s="656"/>
      <c r="X20" s="656"/>
      <c r="Y20" s="645">
        <f>SUM(M20:X20)</f>
        <v>1</v>
      </c>
      <c r="Z20" s="871">
        <v>145774794</v>
      </c>
      <c r="AA20" s="871">
        <v>145774794</v>
      </c>
      <c r="AB20" s="1283"/>
      <c r="AC20" s="752"/>
      <c r="AD20" s="82"/>
      <c r="AE20" s="82"/>
      <c r="AF20" s="82"/>
      <c r="AG20" s="82"/>
      <c r="AH20" s="82"/>
      <c r="AI20" s="81"/>
      <c r="AJ20" s="81"/>
      <c r="AK20" s="81"/>
      <c r="AL20" s="82"/>
      <c r="AM20" s="82"/>
      <c r="AN20" s="82"/>
      <c r="AO20" s="2224"/>
      <c r="AP20" s="2230" t="s">
        <v>95</v>
      </c>
      <c r="AQ20" s="2226">
        <v>0</v>
      </c>
    </row>
    <row r="21" spans="1:43" s="31" customFormat="1" ht="24" customHeight="1" thickBot="1">
      <c r="A21" s="2401" t="s">
        <v>92</v>
      </c>
      <c r="B21" s="2402"/>
      <c r="C21" s="2402"/>
      <c r="D21" s="1284"/>
      <c r="E21" s="1285"/>
      <c r="F21" s="1284"/>
      <c r="G21" s="1284"/>
      <c r="H21" s="1284"/>
      <c r="I21" s="1286">
        <f>SUM(I16:I20)</f>
        <v>1</v>
      </c>
      <c r="J21" s="1284"/>
      <c r="K21" s="1284"/>
      <c r="L21" s="1284"/>
      <c r="M21" s="1284"/>
      <c r="N21" s="1284"/>
      <c r="O21" s="1284"/>
      <c r="P21" s="1284"/>
      <c r="Q21" s="1284"/>
      <c r="R21" s="1284"/>
      <c r="S21" s="1284"/>
      <c r="T21" s="1284"/>
      <c r="U21" s="1284"/>
      <c r="V21" s="1284"/>
      <c r="W21" s="1284"/>
      <c r="X21" s="1284"/>
      <c r="Y21" s="1287">
        <f>SUM(Y16:Y20)</f>
        <v>49</v>
      </c>
      <c r="Z21" s="1288">
        <f>SUM(Z16:Z20)</f>
        <v>145774794</v>
      </c>
      <c r="AA21" s="1288"/>
      <c r="AB21" s="1289"/>
      <c r="AC21" s="540"/>
      <c r="AD21" s="79"/>
      <c r="AE21" s="78"/>
      <c r="AF21" s="83"/>
      <c r="AG21" s="83"/>
      <c r="AH21" s="80"/>
      <c r="AI21" s="1772"/>
      <c r="AJ21" s="1772"/>
      <c r="AK21" s="1772"/>
      <c r="AL21" s="82"/>
      <c r="AM21" s="82"/>
      <c r="AN21" s="82"/>
      <c r="AO21" s="122"/>
      <c r="AP21" s="2231">
        <f>AVERAGE(AP16:AP20)</f>
        <v>1</v>
      </c>
      <c r="AQ21" s="1289"/>
    </row>
    <row r="22" spans="1:43" s="31" customFormat="1" ht="24" customHeight="1" thickBot="1">
      <c r="A22" s="2871" t="s">
        <v>102</v>
      </c>
      <c r="B22" s="2871"/>
      <c r="C22" s="2871"/>
      <c r="D22" s="1096"/>
      <c r="E22" s="1147"/>
      <c r="F22" s="1147"/>
      <c r="G22" s="1147"/>
      <c r="H22" s="1290"/>
      <c r="I22" s="1291"/>
      <c r="J22" s="1290"/>
      <c r="K22" s="1290"/>
      <c r="L22" s="1290"/>
      <c r="M22" s="1290"/>
      <c r="N22" s="1290"/>
      <c r="O22" s="1290"/>
      <c r="P22" s="1290"/>
      <c r="Q22" s="1290"/>
      <c r="R22" s="1290"/>
      <c r="S22" s="1290"/>
      <c r="T22" s="1290"/>
      <c r="U22" s="1290"/>
      <c r="V22" s="1290"/>
      <c r="W22" s="1290"/>
      <c r="X22" s="1290"/>
      <c r="Y22" s="1292"/>
      <c r="Z22" s="1293">
        <f>Z21</f>
        <v>145774794</v>
      </c>
      <c r="AA22" s="1293"/>
      <c r="AB22" s="1294"/>
      <c r="AC22" s="540"/>
      <c r="AD22" s="79"/>
      <c r="AE22" s="78"/>
      <c r="AF22" s="78"/>
      <c r="AG22" s="78"/>
      <c r="AH22" s="80"/>
      <c r="AI22" s="80"/>
      <c r="AJ22" s="1772"/>
      <c r="AK22" s="1772"/>
      <c r="AL22" s="82"/>
      <c r="AM22" s="82"/>
      <c r="AN22" s="82"/>
      <c r="AO22" s="122"/>
      <c r="AP22" s="2235">
        <f>AVERAGE(AP21)</f>
        <v>1</v>
      </c>
      <c r="AQ22" s="1294"/>
    </row>
    <row r="23" spans="1:43" s="67" customFormat="1" ht="9.75" customHeight="1" thickBot="1">
      <c r="A23" s="2504"/>
      <c r="B23" s="2505"/>
      <c r="C23" s="2505"/>
      <c r="D23" s="2505"/>
      <c r="E23" s="2505"/>
      <c r="F23" s="2505"/>
      <c r="G23" s="2505"/>
      <c r="H23" s="2505"/>
      <c r="I23" s="2505"/>
      <c r="J23" s="2505"/>
      <c r="K23" s="2505"/>
      <c r="L23" s="2505"/>
      <c r="M23" s="2505"/>
      <c r="N23" s="2505"/>
      <c r="O23" s="2505"/>
      <c r="P23" s="2505"/>
      <c r="Q23" s="2505"/>
      <c r="R23" s="2505"/>
      <c r="S23" s="2505"/>
      <c r="T23" s="2505"/>
      <c r="U23" s="2505"/>
      <c r="V23" s="2505"/>
      <c r="W23" s="2505"/>
      <c r="X23" s="2505"/>
      <c r="Y23" s="2505"/>
      <c r="Z23" s="2505"/>
      <c r="AA23" s="2505"/>
      <c r="AB23" s="2506"/>
      <c r="AC23" s="1271"/>
      <c r="AD23" s="1703"/>
      <c r="AE23" s="1704"/>
      <c r="AF23" s="1704"/>
      <c r="AG23" s="1705"/>
      <c r="AH23" s="1706"/>
      <c r="AI23" s="1981"/>
      <c r="AJ23" s="1981"/>
      <c r="AK23" s="1981"/>
      <c r="AL23" s="1707"/>
      <c r="AM23" s="1707"/>
      <c r="AN23" s="1707"/>
      <c r="AO23" s="1982"/>
      <c r="AP23" s="1969"/>
      <c r="AQ23" s="1969"/>
    </row>
    <row r="24" spans="1:43" s="31" customFormat="1" ht="24" customHeight="1" thickBot="1">
      <c r="A24" s="2863" t="s">
        <v>10</v>
      </c>
      <c r="B24" s="2864"/>
      <c r="C24" s="2864"/>
      <c r="D24" s="1278"/>
      <c r="E24" s="1978" t="s">
        <v>103</v>
      </c>
      <c r="F24" s="1979"/>
      <c r="G24" s="1979"/>
      <c r="H24" s="1979"/>
      <c r="I24" s="1979"/>
      <c r="J24" s="1979"/>
      <c r="K24" s="1979"/>
      <c r="L24" s="1979"/>
      <c r="M24" s="1979"/>
      <c r="N24" s="1979"/>
      <c r="O24" s="1979"/>
      <c r="P24" s="1979"/>
      <c r="Q24" s="1979"/>
      <c r="R24" s="1979"/>
      <c r="S24" s="1979"/>
      <c r="T24" s="1979"/>
      <c r="U24" s="1979"/>
      <c r="V24" s="1979"/>
      <c r="W24" s="1979"/>
      <c r="X24" s="1979"/>
      <c r="Y24" s="1979"/>
      <c r="Z24" s="1979"/>
      <c r="AA24" s="1979"/>
      <c r="AB24" s="1978"/>
      <c r="AC24" s="1979"/>
      <c r="AD24" s="1979"/>
      <c r="AE24" s="1979"/>
      <c r="AF24" s="1979"/>
      <c r="AG24" s="1979"/>
      <c r="AH24" s="1979"/>
      <c r="AI24" s="1979"/>
      <c r="AJ24" s="1979"/>
      <c r="AK24" s="1979"/>
      <c r="AL24" s="1979"/>
      <c r="AM24" s="1979"/>
      <c r="AN24" s="1979"/>
      <c r="AO24" s="1979"/>
      <c r="AP24" s="1980"/>
      <c r="AQ24" s="1980"/>
    </row>
    <row r="25" spans="1:43" s="67" customFormat="1" ht="9.75" customHeight="1" thickBot="1">
      <c r="A25" s="873"/>
      <c r="B25" s="29"/>
      <c r="C25" s="869"/>
      <c r="D25" s="869"/>
      <c r="E25" s="869"/>
      <c r="F25" s="178"/>
      <c r="G25" s="869"/>
      <c r="H25" s="869"/>
      <c r="I25" s="179"/>
      <c r="J25" s="869"/>
      <c r="K25" s="180"/>
      <c r="L25" s="180"/>
      <c r="M25" s="869"/>
      <c r="N25" s="869"/>
      <c r="O25" s="869"/>
      <c r="P25" s="869"/>
      <c r="Q25" s="869"/>
      <c r="R25" s="869"/>
      <c r="S25" s="869"/>
      <c r="T25" s="869"/>
      <c r="U25" s="869"/>
      <c r="V25" s="869"/>
      <c r="W25" s="869"/>
      <c r="X25" s="869"/>
      <c r="Y25" s="181"/>
      <c r="Z25" s="182"/>
      <c r="AA25" s="182"/>
      <c r="AB25" s="904"/>
      <c r="AC25" s="1983"/>
      <c r="AD25" s="1984"/>
      <c r="AE25" s="1985"/>
      <c r="AF25" s="1986"/>
      <c r="AG25" s="363"/>
      <c r="AH25" s="1986"/>
      <c r="AI25" s="1986"/>
      <c r="AJ25" s="1986"/>
      <c r="AK25" s="1986"/>
      <c r="AL25" s="365"/>
      <c r="AM25" s="365"/>
      <c r="AN25" s="365"/>
      <c r="AO25" s="367"/>
      <c r="AP25" s="1969"/>
      <c r="AQ25" s="1969"/>
    </row>
    <row r="26" spans="1:43" s="22" customFormat="1" ht="39" thickBot="1">
      <c r="A26" s="1056" t="s">
        <v>12</v>
      </c>
      <c r="B26" s="1056" t="s">
        <v>13</v>
      </c>
      <c r="C26" s="1056" t="s">
        <v>14</v>
      </c>
      <c r="D26" s="1060" t="s">
        <v>15</v>
      </c>
      <c r="E26" s="1060" t="s">
        <v>16</v>
      </c>
      <c r="F26" s="1279" t="s">
        <v>17</v>
      </c>
      <c r="G26" s="1060" t="s">
        <v>18</v>
      </c>
      <c r="H26" s="1060" t="s">
        <v>19</v>
      </c>
      <c r="I26" s="1280" t="s">
        <v>20</v>
      </c>
      <c r="J26" s="1060" t="s">
        <v>105</v>
      </c>
      <c r="K26" s="1060" t="s">
        <v>22</v>
      </c>
      <c r="L26" s="1060" t="s">
        <v>23</v>
      </c>
      <c r="M26" s="1281" t="s">
        <v>24</v>
      </c>
      <c r="N26" s="1281" t="s">
        <v>25</v>
      </c>
      <c r="O26" s="1281" t="s">
        <v>26</v>
      </c>
      <c r="P26" s="1281" t="s">
        <v>27</v>
      </c>
      <c r="Q26" s="1281" t="s">
        <v>28</v>
      </c>
      <c r="R26" s="1281" t="s">
        <v>29</v>
      </c>
      <c r="S26" s="1281" t="s">
        <v>30</v>
      </c>
      <c r="T26" s="1281" t="s">
        <v>31</v>
      </c>
      <c r="U26" s="1281" t="s">
        <v>32</v>
      </c>
      <c r="V26" s="1281" t="s">
        <v>33</v>
      </c>
      <c r="W26" s="1281" t="s">
        <v>34</v>
      </c>
      <c r="X26" s="1281" t="s">
        <v>35</v>
      </c>
      <c r="Y26" s="1282" t="s">
        <v>36</v>
      </c>
      <c r="Z26" s="1060" t="s">
        <v>37</v>
      </c>
      <c r="AA26" s="1060"/>
      <c r="AB26" s="1060" t="s">
        <v>106</v>
      </c>
      <c r="AC26" s="541"/>
      <c r="AD26" s="79"/>
      <c r="AE26" s="83"/>
      <c r="AF26" s="83"/>
      <c r="AG26" s="78"/>
      <c r="AH26" s="80"/>
      <c r="AI26" s="82"/>
      <c r="AJ26" s="1772"/>
      <c r="AK26" s="82"/>
      <c r="AL26" s="82"/>
      <c r="AM26" s="82"/>
      <c r="AN26" s="82"/>
      <c r="AO26" s="123"/>
      <c r="AP26" s="2225" t="s">
        <v>1788</v>
      </c>
      <c r="AQ26" s="2225" t="s">
        <v>1789</v>
      </c>
    </row>
    <row r="27" spans="1:43" s="44" customFormat="1" ht="54" customHeight="1">
      <c r="A27" s="2473">
        <v>2</v>
      </c>
      <c r="B27" s="2473" t="s">
        <v>198</v>
      </c>
      <c r="C27" s="2487" t="s">
        <v>199</v>
      </c>
      <c r="D27" s="727" t="s">
        <v>200</v>
      </c>
      <c r="E27" s="378" t="s">
        <v>185</v>
      </c>
      <c r="F27" s="225">
        <v>4</v>
      </c>
      <c r="G27" s="353" t="s">
        <v>191</v>
      </c>
      <c r="H27" s="378" t="s">
        <v>201</v>
      </c>
      <c r="I27" s="757">
        <v>0.3</v>
      </c>
      <c r="J27" s="378" t="s">
        <v>194</v>
      </c>
      <c r="K27" s="650">
        <v>42736</v>
      </c>
      <c r="L27" s="650">
        <v>43039</v>
      </c>
      <c r="M27" s="664"/>
      <c r="N27" s="664"/>
      <c r="O27" s="664">
        <v>1</v>
      </c>
      <c r="P27" s="664">
        <v>1</v>
      </c>
      <c r="Q27" s="664"/>
      <c r="R27" s="664"/>
      <c r="S27" s="664">
        <v>1</v>
      </c>
      <c r="T27" s="664"/>
      <c r="U27" s="667"/>
      <c r="V27" s="667">
        <v>1</v>
      </c>
      <c r="W27" s="667"/>
      <c r="X27" s="667"/>
      <c r="Y27" s="760">
        <f>SUM(M27:X27)</f>
        <v>4</v>
      </c>
      <c r="Z27" s="871"/>
      <c r="AA27" s="871"/>
      <c r="AB27" s="929"/>
      <c r="AC27" s="541"/>
      <c r="AD27" s="79"/>
      <c r="AE27" s="83"/>
      <c r="AF27" s="83"/>
      <c r="AG27" s="78"/>
      <c r="AH27" s="80"/>
      <c r="AI27" s="82"/>
      <c r="AJ27" s="87"/>
      <c r="AK27" s="82"/>
      <c r="AL27" s="82"/>
      <c r="AM27" s="82"/>
      <c r="AN27" s="82"/>
      <c r="AO27" s="2227"/>
      <c r="AP27" s="2230">
        <v>1</v>
      </c>
      <c r="AQ27" s="2230">
        <v>0.5</v>
      </c>
    </row>
    <row r="28" spans="1:43" s="44" customFormat="1" ht="84.75" customHeight="1">
      <c r="A28" s="2474"/>
      <c r="B28" s="2474"/>
      <c r="C28" s="2488"/>
      <c r="D28" s="767" t="s">
        <v>202</v>
      </c>
      <c r="E28" s="758" t="s">
        <v>185</v>
      </c>
      <c r="F28" s="758">
        <v>12</v>
      </c>
      <c r="G28" s="758" t="s">
        <v>203</v>
      </c>
      <c r="H28" s="378" t="s">
        <v>201</v>
      </c>
      <c r="I28" s="757">
        <v>0.1</v>
      </c>
      <c r="J28" s="378" t="s">
        <v>204</v>
      </c>
      <c r="K28" s="650">
        <v>42736</v>
      </c>
      <c r="L28" s="650">
        <v>43100</v>
      </c>
      <c r="M28" s="664">
        <v>2</v>
      </c>
      <c r="N28" s="664">
        <v>1</v>
      </c>
      <c r="O28" s="664">
        <v>1</v>
      </c>
      <c r="P28" s="664">
        <v>1</v>
      </c>
      <c r="Q28" s="664">
        <v>1</v>
      </c>
      <c r="R28" s="664">
        <v>1</v>
      </c>
      <c r="S28" s="664">
        <v>1</v>
      </c>
      <c r="T28" s="664">
        <v>1</v>
      </c>
      <c r="U28" s="667">
        <v>1</v>
      </c>
      <c r="V28" s="667">
        <v>1</v>
      </c>
      <c r="W28" s="667">
        <v>1</v>
      </c>
      <c r="X28" s="667">
        <v>0</v>
      </c>
      <c r="Y28" s="760">
        <f aca="true" t="shared" si="0" ref="Y28:Y33">SUM(M28:X28)</f>
        <v>12</v>
      </c>
      <c r="Z28" s="871"/>
      <c r="AA28" s="871"/>
      <c r="AB28" s="929"/>
      <c r="AC28" s="541"/>
      <c r="AD28" s="79"/>
      <c r="AE28" s="83"/>
      <c r="AF28" s="83"/>
      <c r="AG28" s="78"/>
      <c r="AH28" s="80"/>
      <c r="AI28" s="82"/>
      <c r="AJ28" s="87"/>
      <c r="AK28" s="82"/>
      <c r="AL28" s="82"/>
      <c r="AM28" s="82"/>
      <c r="AN28" s="82"/>
      <c r="AO28" s="2227"/>
      <c r="AP28" s="2230">
        <v>1</v>
      </c>
      <c r="AQ28" s="2230">
        <v>0.4166666666666667</v>
      </c>
    </row>
    <row r="29" spans="1:43" s="44" customFormat="1" ht="79.5" customHeight="1" thickBot="1">
      <c r="A29" s="2474"/>
      <c r="B29" s="2474"/>
      <c r="C29" s="2489"/>
      <c r="D29" s="767" t="s">
        <v>205</v>
      </c>
      <c r="E29" s="378" t="s">
        <v>185</v>
      </c>
      <c r="F29" s="378">
        <v>12</v>
      </c>
      <c r="G29" s="758" t="s">
        <v>203</v>
      </c>
      <c r="H29" s="378" t="s">
        <v>201</v>
      </c>
      <c r="I29" s="757">
        <v>0.1</v>
      </c>
      <c r="J29" s="378" t="s">
        <v>204</v>
      </c>
      <c r="K29" s="650">
        <v>42736</v>
      </c>
      <c r="L29" s="650">
        <v>43100</v>
      </c>
      <c r="M29" s="664">
        <v>2</v>
      </c>
      <c r="N29" s="664">
        <v>1</v>
      </c>
      <c r="O29" s="664">
        <v>1</v>
      </c>
      <c r="P29" s="664">
        <v>1</v>
      </c>
      <c r="Q29" s="664">
        <v>1</v>
      </c>
      <c r="R29" s="664">
        <v>1</v>
      </c>
      <c r="S29" s="664">
        <v>1</v>
      </c>
      <c r="T29" s="664">
        <v>1</v>
      </c>
      <c r="U29" s="667">
        <v>1</v>
      </c>
      <c r="V29" s="667">
        <v>1</v>
      </c>
      <c r="W29" s="667">
        <v>1</v>
      </c>
      <c r="X29" s="667">
        <v>0</v>
      </c>
      <c r="Y29" s="760">
        <f t="shared" si="0"/>
        <v>12</v>
      </c>
      <c r="Z29" s="871"/>
      <c r="AA29" s="871"/>
      <c r="AB29" s="929"/>
      <c r="AC29" s="541"/>
      <c r="AD29" s="79"/>
      <c r="AE29" s="83"/>
      <c r="AF29" s="83"/>
      <c r="AG29" s="78"/>
      <c r="AH29" s="80"/>
      <c r="AI29" s="82"/>
      <c r="AJ29" s="87"/>
      <c r="AK29" s="82"/>
      <c r="AL29" s="82"/>
      <c r="AM29" s="82"/>
      <c r="AN29" s="82"/>
      <c r="AO29" s="2227"/>
      <c r="AP29" s="2230">
        <v>1</v>
      </c>
      <c r="AQ29" s="2230">
        <v>0.4166666666666667</v>
      </c>
    </row>
    <row r="30" spans="1:43" s="44" customFormat="1" ht="51.75" customHeight="1">
      <c r="A30" s="2474"/>
      <c r="B30" s="2474"/>
      <c r="C30" s="2487" t="s">
        <v>206</v>
      </c>
      <c r="D30" s="768" t="s">
        <v>207</v>
      </c>
      <c r="E30" s="353" t="s">
        <v>185</v>
      </c>
      <c r="F30" s="375">
        <v>1</v>
      </c>
      <c r="G30" s="375" t="s">
        <v>208</v>
      </c>
      <c r="H30" s="375" t="s">
        <v>209</v>
      </c>
      <c r="I30" s="757">
        <v>0.1</v>
      </c>
      <c r="J30" s="375" t="s">
        <v>210</v>
      </c>
      <c r="K30" s="650">
        <v>42736</v>
      </c>
      <c r="L30" s="650">
        <v>43100</v>
      </c>
      <c r="M30" s="664"/>
      <c r="N30" s="664"/>
      <c r="O30" s="664"/>
      <c r="P30" s="664"/>
      <c r="Q30" s="664"/>
      <c r="R30" s="664"/>
      <c r="S30" s="664"/>
      <c r="T30" s="664"/>
      <c r="U30" s="667"/>
      <c r="V30" s="667"/>
      <c r="W30" s="667"/>
      <c r="X30" s="667">
        <v>1</v>
      </c>
      <c r="Y30" s="760">
        <f t="shared" si="0"/>
        <v>1</v>
      </c>
      <c r="Z30" s="871"/>
      <c r="AA30" s="871"/>
      <c r="AB30" s="929"/>
      <c r="AC30" s="541"/>
      <c r="AD30" s="79"/>
      <c r="AE30" s="83"/>
      <c r="AF30" s="83"/>
      <c r="AG30" s="78"/>
      <c r="AH30" s="80"/>
      <c r="AI30" s="82"/>
      <c r="AJ30" s="87"/>
      <c r="AK30" s="82"/>
      <c r="AL30" s="82"/>
      <c r="AM30" s="82"/>
      <c r="AN30" s="82"/>
      <c r="AO30" s="2227"/>
      <c r="AP30" s="2230" t="s">
        <v>95</v>
      </c>
      <c r="AQ30" s="2230">
        <v>0</v>
      </c>
    </row>
    <row r="31" spans="1:43" s="44" customFormat="1" ht="69.75" customHeight="1">
      <c r="A31" s="2474"/>
      <c r="B31" s="2474"/>
      <c r="C31" s="2488"/>
      <c r="D31" s="768" t="s">
        <v>211</v>
      </c>
      <c r="E31" s="353" t="s">
        <v>185</v>
      </c>
      <c r="F31" s="375">
        <v>12</v>
      </c>
      <c r="G31" s="375" t="s">
        <v>212</v>
      </c>
      <c r="H31" s="375" t="s">
        <v>209</v>
      </c>
      <c r="I31" s="757">
        <v>0.1</v>
      </c>
      <c r="J31" s="375" t="s">
        <v>213</v>
      </c>
      <c r="K31" s="650">
        <v>42736</v>
      </c>
      <c r="L31" s="650">
        <v>43100</v>
      </c>
      <c r="M31" s="664">
        <v>1</v>
      </c>
      <c r="N31" s="664">
        <v>1</v>
      </c>
      <c r="O31" s="664">
        <v>1</v>
      </c>
      <c r="P31" s="664">
        <v>1</v>
      </c>
      <c r="Q31" s="664">
        <v>1</v>
      </c>
      <c r="R31" s="664">
        <v>1</v>
      </c>
      <c r="S31" s="664">
        <v>1</v>
      </c>
      <c r="T31" s="664">
        <v>1</v>
      </c>
      <c r="U31" s="667">
        <v>1</v>
      </c>
      <c r="V31" s="667">
        <v>1</v>
      </c>
      <c r="W31" s="667">
        <v>1</v>
      </c>
      <c r="X31" s="667">
        <v>1</v>
      </c>
      <c r="Y31" s="760">
        <f t="shared" si="0"/>
        <v>12</v>
      </c>
      <c r="Z31" s="871"/>
      <c r="AA31" s="871"/>
      <c r="AB31" s="929"/>
      <c r="AC31" s="541"/>
      <c r="AD31" s="79"/>
      <c r="AE31" s="83"/>
      <c r="AF31" s="83"/>
      <c r="AG31" s="78"/>
      <c r="AH31" s="80"/>
      <c r="AI31" s="82"/>
      <c r="AJ31" s="87"/>
      <c r="AK31" s="82"/>
      <c r="AL31" s="82"/>
      <c r="AM31" s="82"/>
      <c r="AN31" s="82"/>
      <c r="AO31" s="2227"/>
      <c r="AP31" s="2230">
        <v>1</v>
      </c>
      <c r="AQ31" s="2230">
        <v>0.3333333333333333</v>
      </c>
    </row>
    <row r="32" spans="1:43" s="44" customFormat="1" ht="75" customHeight="1">
      <c r="A32" s="2474"/>
      <c r="B32" s="2474"/>
      <c r="C32" s="2488"/>
      <c r="D32" s="768" t="s">
        <v>214</v>
      </c>
      <c r="E32" s="353" t="s">
        <v>185</v>
      </c>
      <c r="F32" s="375">
        <v>12</v>
      </c>
      <c r="G32" s="375" t="s">
        <v>215</v>
      </c>
      <c r="H32" s="375" t="s">
        <v>216</v>
      </c>
      <c r="I32" s="757">
        <v>0.15</v>
      </c>
      <c r="J32" s="375" t="s">
        <v>217</v>
      </c>
      <c r="K32" s="650">
        <v>42736</v>
      </c>
      <c r="L32" s="650">
        <v>43100</v>
      </c>
      <c r="M32" s="664">
        <v>1</v>
      </c>
      <c r="N32" s="664">
        <v>1</v>
      </c>
      <c r="O32" s="664">
        <v>1</v>
      </c>
      <c r="P32" s="664">
        <v>1</v>
      </c>
      <c r="Q32" s="664">
        <v>1</v>
      </c>
      <c r="R32" s="664">
        <v>1</v>
      </c>
      <c r="S32" s="664">
        <v>1</v>
      </c>
      <c r="T32" s="664">
        <v>1</v>
      </c>
      <c r="U32" s="667">
        <v>1</v>
      </c>
      <c r="V32" s="667">
        <v>1</v>
      </c>
      <c r="W32" s="667">
        <v>1</v>
      </c>
      <c r="X32" s="667">
        <v>1</v>
      </c>
      <c r="Y32" s="760">
        <f t="shared" si="0"/>
        <v>12</v>
      </c>
      <c r="Z32" s="871"/>
      <c r="AA32" s="871"/>
      <c r="AB32" s="929"/>
      <c r="AC32" s="541"/>
      <c r="AD32" s="79"/>
      <c r="AE32" s="83"/>
      <c r="AF32" s="83"/>
      <c r="AG32" s="78"/>
      <c r="AH32" s="80"/>
      <c r="AI32" s="82"/>
      <c r="AJ32" s="87"/>
      <c r="AK32" s="82"/>
      <c r="AL32" s="82"/>
      <c r="AM32" s="82"/>
      <c r="AN32" s="82"/>
      <c r="AO32" s="2227"/>
      <c r="AP32" s="2230">
        <v>1</v>
      </c>
      <c r="AQ32" s="2230">
        <v>0.3333333333333333</v>
      </c>
    </row>
    <row r="33" spans="1:43" s="44" customFormat="1" ht="63" customHeight="1" thickBot="1">
      <c r="A33" s="2475"/>
      <c r="B33" s="2475"/>
      <c r="C33" s="2489"/>
      <c r="D33" s="768" t="s">
        <v>218</v>
      </c>
      <c r="E33" s="353" t="s">
        <v>185</v>
      </c>
      <c r="F33" s="375">
        <v>12</v>
      </c>
      <c r="G33" s="375" t="s">
        <v>219</v>
      </c>
      <c r="H33" s="375" t="s">
        <v>216</v>
      </c>
      <c r="I33" s="757">
        <v>0.15</v>
      </c>
      <c r="J33" s="375" t="s">
        <v>217</v>
      </c>
      <c r="K33" s="650">
        <v>42736</v>
      </c>
      <c r="L33" s="650">
        <v>43100</v>
      </c>
      <c r="M33" s="664">
        <v>1</v>
      </c>
      <c r="N33" s="664">
        <v>1</v>
      </c>
      <c r="O33" s="664">
        <v>1</v>
      </c>
      <c r="P33" s="664">
        <v>1</v>
      </c>
      <c r="Q33" s="664">
        <v>1</v>
      </c>
      <c r="R33" s="664">
        <v>1</v>
      </c>
      <c r="S33" s="664">
        <v>1</v>
      </c>
      <c r="T33" s="664">
        <v>1</v>
      </c>
      <c r="U33" s="667">
        <v>1</v>
      </c>
      <c r="V33" s="667">
        <v>1</v>
      </c>
      <c r="W33" s="667">
        <v>1</v>
      </c>
      <c r="X33" s="667">
        <v>1</v>
      </c>
      <c r="Y33" s="760">
        <f t="shared" si="0"/>
        <v>12</v>
      </c>
      <c r="Z33" s="871"/>
      <c r="AA33" s="871"/>
      <c r="AB33" s="929"/>
      <c r="AC33" s="541"/>
      <c r="AD33" s="79"/>
      <c r="AE33" s="83"/>
      <c r="AF33" s="83"/>
      <c r="AG33" s="78"/>
      <c r="AH33" s="80"/>
      <c r="AI33" s="82"/>
      <c r="AJ33" s="87"/>
      <c r="AK33" s="82"/>
      <c r="AL33" s="82"/>
      <c r="AM33" s="82"/>
      <c r="AN33" s="82"/>
      <c r="AO33" s="2227"/>
      <c r="AP33" s="2230">
        <v>1</v>
      </c>
      <c r="AQ33" s="2230">
        <v>0.3333333333333333</v>
      </c>
    </row>
    <row r="34" spans="1:43" s="31" customFormat="1" ht="24" customHeight="1" thickBot="1">
      <c r="A34" s="2401" t="s">
        <v>92</v>
      </c>
      <c r="B34" s="2402"/>
      <c r="C34" s="2402"/>
      <c r="D34" s="572"/>
      <c r="E34" s="572"/>
      <c r="F34" s="572"/>
      <c r="G34" s="572"/>
      <c r="H34" s="572"/>
      <c r="I34" s="754">
        <f>SUM(I27:I33)</f>
        <v>1</v>
      </c>
      <c r="J34" s="572"/>
      <c r="K34" s="572"/>
      <c r="L34" s="572"/>
      <c r="M34" s="572"/>
      <c r="N34" s="572"/>
      <c r="O34" s="572"/>
      <c r="P34" s="572"/>
      <c r="Q34" s="572"/>
      <c r="R34" s="572"/>
      <c r="S34" s="572"/>
      <c r="T34" s="572"/>
      <c r="U34" s="572"/>
      <c r="V34" s="572"/>
      <c r="W34" s="572"/>
      <c r="X34" s="572"/>
      <c r="Y34" s="755">
        <f>SUM(Y27:Y33)</f>
        <v>65</v>
      </c>
      <c r="Z34" s="756">
        <f>SUM(Z27:Z33)</f>
        <v>0</v>
      </c>
      <c r="AA34" s="756"/>
      <c r="AB34" s="575"/>
      <c r="AC34" s="541"/>
      <c r="AD34" s="79"/>
      <c r="AE34" s="83"/>
      <c r="AF34" s="83"/>
      <c r="AG34" s="78"/>
      <c r="AH34" s="80"/>
      <c r="AI34" s="82"/>
      <c r="AJ34" s="87"/>
      <c r="AK34" s="82"/>
      <c r="AL34" s="82"/>
      <c r="AM34" s="82"/>
      <c r="AN34" s="82"/>
      <c r="AO34" s="123"/>
      <c r="AP34" s="2232">
        <f>AVERAGE(AP27:AP33)</f>
        <v>1</v>
      </c>
      <c r="AQ34" s="2232"/>
    </row>
    <row r="35" spans="1:43" s="44" customFormat="1" ht="99.75" customHeight="1">
      <c r="A35" s="2473">
        <v>3</v>
      </c>
      <c r="B35" s="2473" t="s">
        <v>220</v>
      </c>
      <c r="C35" s="2872" t="s">
        <v>221</v>
      </c>
      <c r="D35" s="769" t="s">
        <v>222</v>
      </c>
      <c r="E35" s="353" t="s">
        <v>185</v>
      </c>
      <c r="F35" s="353">
        <v>11</v>
      </c>
      <c r="G35" s="353" t="s">
        <v>223</v>
      </c>
      <c r="H35" s="353" t="s">
        <v>201</v>
      </c>
      <c r="I35" s="757">
        <v>0.2</v>
      </c>
      <c r="J35" s="353" t="s">
        <v>224</v>
      </c>
      <c r="K35" s="650">
        <v>42736</v>
      </c>
      <c r="L35" s="650">
        <v>43100</v>
      </c>
      <c r="M35" s="664"/>
      <c r="N35" s="664"/>
      <c r="O35" s="664"/>
      <c r="P35" s="664"/>
      <c r="Q35" s="664">
        <v>4</v>
      </c>
      <c r="R35" s="664">
        <v>1</v>
      </c>
      <c r="S35" s="664">
        <v>1</v>
      </c>
      <c r="T35" s="664">
        <v>1</v>
      </c>
      <c r="U35" s="1970">
        <v>1</v>
      </c>
      <c r="V35" s="1970">
        <v>1</v>
      </c>
      <c r="W35" s="1970">
        <v>1</v>
      </c>
      <c r="X35" s="1970">
        <v>1</v>
      </c>
      <c r="Y35" s="1971">
        <f>SUM(M35:X35)</f>
        <v>11</v>
      </c>
      <c r="Z35" s="1774"/>
      <c r="AA35" s="1774"/>
      <c r="AB35" s="929"/>
      <c r="AC35" s="541"/>
      <c r="AD35" s="79"/>
      <c r="AE35" s="83"/>
      <c r="AF35" s="83"/>
      <c r="AG35" s="78"/>
      <c r="AH35" s="80"/>
      <c r="AI35" s="82"/>
      <c r="AJ35" s="87"/>
      <c r="AK35" s="82"/>
      <c r="AL35" s="82"/>
      <c r="AM35" s="82"/>
      <c r="AN35" s="82"/>
      <c r="AO35" s="2227"/>
      <c r="AP35" s="2230" t="s">
        <v>95</v>
      </c>
      <c r="AQ35" s="2230">
        <v>0</v>
      </c>
    </row>
    <row r="36" spans="1:43" s="44" customFormat="1" ht="75" customHeight="1">
      <c r="A36" s="2474"/>
      <c r="B36" s="2474"/>
      <c r="C36" s="2488"/>
      <c r="D36" s="765" t="s">
        <v>225</v>
      </c>
      <c r="E36" s="353" t="s">
        <v>185</v>
      </c>
      <c r="F36" s="353">
        <v>1</v>
      </c>
      <c r="G36" s="353" t="s">
        <v>226</v>
      </c>
      <c r="H36" s="353" t="s">
        <v>201</v>
      </c>
      <c r="I36" s="757">
        <v>0.2</v>
      </c>
      <c r="J36" s="353" t="s">
        <v>224</v>
      </c>
      <c r="K36" s="650">
        <v>42736</v>
      </c>
      <c r="L36" s="650">
        <v>42825</v>
      </c>
      <c r="M36" s="1828"/>
      <c r="N36" s="1828"/>
      <c r="O36" s="1828">
        <v>1</v>
      </c>
      <c r="P36" s="1828"/>
      <c r="Q36" s="1828"/>
      <c r="R36" s="1829"/>
      <c r="S36" s="1829"/>
      <c r="T36" s="1828"/>
      <c r="U36" s="1829"/>
      <c r="V36" s="1829"/>
      <c r="W36" s="1829"/>
      <c r="X36" s="1829"/>
      <c r="Y36" s="1971">
        <f aca="true" t="shared" si="1" ref="Y36:Y41">SUM(M36:X36)</f>
        <v>1</v>
      </c>
      <c r="Z36" s="1774"/>
      <c r="AA36" s="1774"/>
      <c r="AB36" s="929"/>
      <c r="AC36" s="541"/>
      <c r="AD36" s="79"/>
      <c r="AE36" s="83"/>
      <c r="AF36" s="83"/>
      <c r="AG36" s="78"/>
      <c r="AH36" s="80"/>
      <c r="AI36" s="82"/>
      <c r="AJ36" s="87"/>
      <c r="AK36" s="82"/>
      <c r="AL36" s="82"/>
      <c r="AM36" s="82"/>
      <c r="AN36" s="82"/>
      <c r="AO36" s="2227"/>
      <c r="AP36" s="2230">
        <v>1</v>
      </c>
      <c r="AQ36" s="2230">
        <v>1</v>
      </c>
    </row>
    <row r="37" spans="1:43" s="1723" customFormat="1" ht="114" customHeight="1">
      <c r="A37" s="2474"/>
      <c r="B37" s="2474"/>
      <c r="C37" s="2488"/>
      <c r="D37" s="765" t="s">
        <v>227</v>
      </c>
      <c r="E37" s="353" t="s">
        <v>185</v>
      </c>
      <c r="F37" s="353">
        <v>1</v>
      </c>
      <c r="G37" s="353" t="s">
        <v>228</v>
      </c>
      <c r="H37" s="353" t="s">
        <v>201</v>
      </c>
      <c r="I37" s="757">
        <v>0.1</v>
      </c>
      <c r="J37" s="353" t="s">
        <v>229</v>
      </c>
      <c r="K37" s="650">
        <v>42736</v>
      </c>
      <c r="L37" s="650">
        <v>42855</v>
      </c>
      <c r="M37" s="1828"/>
      <c r="N37" s="1828"/>
      <c r="O37" s="1828"/>
      <c r="P37" s="1828">
        <v>1</v>
      </c>
      <c r="Q37" s="1828"/>
      <c r="R37" s="1829"/>
      <c r="S37" s="1829"/>
      <c r="T37" s="1828"/>
      <c r="U37" s="1829"/>
      <c r="V37" s="1829"/>
      <c r="W37" s="1829"/>
      <c r="X37" s="1829"/>
      <c r="Y37" s="1971">
        <f t="shared" si="1"/>
        <v>1</v>
      </c>
      <c r="Z37" s="1774"/>
      <c r="AA37" s="1774"/>
      <c r="AB37" s="1110"/>
      <c r="AC37" s="1717"/>
      <c r="AD37" s="1718"/>
      <c r="AE37" s="1719"/>
      <c r="AF37" s="1719"/>
      <c r="AG37" s="1720"/>
      <c r="AH37" s="1721"/>
      <c r="AI37" s="1722"/>
      <c r="AJ37" s="1718"/>
      <c r="AK37" s="1722"/>
      <c r="AL37" s="1722"/>
      <c r="AM37" s="1722"/>
      <c r="AN37" s="1722"/>
      <c r="AO37" s="2228"/>
      <c r="AP37" s="2230">
        <v>1</v>
      </c>
      <c r="AQ37" s="2230">
        <v>0.5</v>
      </c>
    </row>
    <row r="38" spans="1:43" s="1723" customFormat="1" ht="114" customHeight="1">
      <c r="A38" s="2474"/>
      <c r="B38" s="2474"/>
      <c r="C38" s="2488"/>
      <c r="D38" s="765" t="s">
        <v>1740</v>
      </c>
      <c r="E38" s="353" t="s">
        <v>185</v>
      </c>
      <c r="F38" s="353">
        <v>4</v>
      </c>
      <c r="G38" s="353" t="s">
        <v>230</v>
      </c>
      <c r="H38" s="353" t="s">
        <v>201</v>
      </c>
      <c r="I38" s="757">
        <v>0.1</v>
      </c>
      <c r="J38" s="353" t="s">
        <v>231</v>
      </c>
      <c r="K38" s="650">
        <v>42736</v>
      </c>
      <c r="L38" s="650">
        <v>43100</v>
      </c>
      <c r="M38" s="1828"/>
      <c r="N38" s="1828"/>
      <c r="O38" s="1828"/>
      <c r="P38" s="1828">
        <v>1</v>
      </c>
      <c r="Q38" s="1828"/>
      <c r="R38" s="1829"/>
      <c r="S38" s="1829">
        <v>1</v>
      </c>
      <c r="T38" s="1828"/>
      <c r="U38" s="1829"/>
      <c r="V38" s="1829">
        <v>1</v>
      </c>
      <c r="W38" s="1829"/>
      <c r="X38" s="1829"/>
      <c r="Y38" s="1971">
        <f t="shared" si="1"/>
        <v>3</v>
      </c>
      <c r="Z38" s="1774"/>
      <c r="AA38" s="1774"/>
      <c r="AB38" s="1110"/>
      <c r="AC38" s="1717"/>
      <c r="AD38" s="1718"/>
      <c r="AE38" s="1719"/>
      <c r="AF38" s="1719"/>
      <c r="AG38" s="1720"/>
      <c r="AH38" s="1721"/>
      <c r="AI38" s="1722"/>
      <c r="AJ38" s="1718"/>
      <c r="AK38" s="1722"/>
      <c r="AL38" s="1722"/>
      <c r="AM38" s="1722"/>
      <c r="AN38" s="1722"/>
      <c r="AO38" s="2228"/>
      <c r="AP38" s="2230" t="s">
        <v>95</v>
      </c>
      <c r="AQ38" s="2230">
        <v>0</v>
      </c>
    </row>
    <row r="39" spans="1:43" s="44" customFormat="1" ht="48" customHeight="1" thickBot="1">
      <c r="A39" s="2474"/>
      <c r="B39" s="2474"/>
      <c r="C39" s="2489"/>
      <c r="D39" s="727" t="s">
        <v>232</v>
      </c>
      <c r="E39" s="378" t="s">
        <v>185</v>
      </c>
      <c r="F39" s="378">
        <v>4</v>
      </c>
      <c r="G39" s="378" t="s">
        <v>233</v>
      </c>
      <c r="H39" s="353" t="s">
        <v>201</v>
      </c>
      <c r="I39" s="757">
        <v>0.2</v>
      </c>
      <c r="J39" s="378" t="s">
        <v>234</v>
      </c>
      <c r="K39" s="650">
        <v>42736</v>
      </c>
      <c r="L39" s="650">
        <v>43039</v>
      </c>
      <c r="M39" s="1828"/>
      <c r="N39" s="1828"/>
      <c r="O39" s="1828">
        <v>1</v>
      </c>
      <c r="P39" s="1828">
        <v>1</v>
      </c>
      <c r="Q39" s="1828"/>
      <c r="R39" s="1829"/>
      <c r="S39" s="1829">
        <v>1</v>
      </c>
      <c r="T39" s="1828"/>
      <c r="U39" s="1829"/>
      <c r="V39" s="1829">
        <v>1</v>
      </c>
      <c r="W39" s="1829"/>
      <c r="X39" s="1829"/>
      <c r="Y39" s="1971">
        <f t="shared" si="1"/>
        <v>4</v>
      </c>
      <c r="Z39" s="1774"/>
      <c r="AA39" s="1774"/>
      <c r="AB39" s="929"/>
      <c r="AC39" s="541"/>
      <c r="AD39" s="79"/>
      <c r="AE39" s="83"/>
      <c r="AF39" s="83"/>
      <c r="AG39" s="78"/>
      <c r="AH39" s="80"/>
      <c r="AI39" s="82"/>
      <c r="AJ39" s="87"/>
      <c r="AK39" s="82"/>
      <c r="AL39" s="82"/>
      <c r="AM39" s="82"/>
      <c r="AN39" s="82"/>
      <c r="AO39" s="2227"/>
      <c r="AP39" s="2230">
        <v>1</v>
      </c>
      <c r="AQ39" s="2230">
        <v>0.3333333333333333</v>
      </c>
    </row>
    <row r="40" spans="1:43" s="44" customFormat="1" ht="51.75" thickBot="1">
      <c r="A40" s="2474"/>
      <c r="B40" s="2474"/>
      <c r="C40" s="1295" t="s">
        <v>235</v>
      </c>
      <c r="D40" s="770" t="s">
        <v>236</v>
      </c>
      <c r="E40" s="378" t="s">
        <v>185</v>
      </c>
      <c r="F40" s="225">
        <v>1</v>
      </c>
      <c r="G40" s="225" t="s">
        <v>237</v>
      </c>
      <c r="H40" s="225" t="s">
        <v>1512</v>
      </c>
      <c r="I40" s="757">
        <v>0.1</v>
      </c>
      <c r="J40" s="225" t="s">
        <v>238</v>
      </c>
      <c r="K40" s="650">
        <v>42736</v>
      </c>
      <c r="L40" s="650" t="s">
        <v>239</v>
      </c>
      <c r="M40" s="1833"/>
      <c r="N40" s="1833"/>
      <c r="O40" s="1833"/>
      <c r="P40" s="1833"/>
      <c r="Q40" s="1833"/>
      <c r="R40" s="1833">
        <v>1</v>
      </c>
      <c r="S40" s="1833"/>
      <c r="T40" s="1833"/>
      <c r="U40" s="1829"/>
      <c r="V40" s="1829"/>
      <c r="W40" s="1829"/>
      <c r="X40" s="1829"/>
      <c r="Y40" s="1971">
        <f t="shared" si="1"/>
        <v>1</v>
      </c>
      <c r="Z40" s="1774"/>
      <c r="AA40" s="1774"/>
      <c r="AB40" s="929"/>
      <c r="AC40" s="541"/>
      <c r="AD40" s="79"/>
      <c r="AE40" s="83"/>
      <c r="AF40" s="83"/>
      <c r="AG40" s="78"/>
      <c r="AH40" s="80"/>
      <c r="AI40" s="82"/>
      <c r="AJ40" s="87"/>
      <c r="AK40" s="82"/>
      <c r="AL40" s="82"/>
      <c r="AM40" s="82"/>
      <c r="AN40" s="82"/>
      <c r="AO40" s="2227"/>
      <c r="AP40" s="2230">
        <v>1</v>
      </c>
      <c r="AQ40" s="2230">
        <v>1</v>
      </c>
    </row>
    <row r="41" spans="1:43" s="44" customFormat="1" ht="48" customHeight="1" thickBot="1">
      <c r="A41" s="2475"/>
      <c r="B41" s="2475"/>
      <c r="C41" s="1295" t="s">
        <v>240</v>
      </c>
      <c r="D41" s="727" t="s">
        <v>241</v>
      </c>
      <c r="E41" s="378" t="s">
        <v>185</v>
      </c>
      <c r="F41" s="378">
        <v>3</v>
      </c>
      <c r="G41" s="378" t="s">
        <v>242</v>
      </c>
      <c r="H41" s="378" t="s">
        <v>216</v>
      </c>
      <c r="I41" s="757">
        <v>0.1</v>
      </c>
      <c r="J41" s="378" t="s">
        <v>243</v>
      </c>
      <c r="K41" s="650">
        <v>42736</v>
      </c>
      <c r="L41" s="650">
        <v>43039</v>
      </c>
      <c r="M41" s="664"/>
      <c r="N41" s="664"/>
      <c r="O41" s="664"/>
      <c r="P41" s="664">
        <v>1</v>
      </c>
      <c r="Q41" s="664"/>
      <c r="R41" s="664"/>
      <c r="S41" s="664">
        <v>1</v>
      </c>
      <c r="T41" s="664"/>
      <c r="U41" s="1970"/>
      <c r="V41" s="1970">
        <v>1</v>
      </c>
      <c r="W41" s="1970"/>
      <c r="X41" s="1970"/>
      <c r="Y41" s="1971">
        <f t="shared" si="1"/>
        <v>3</v>
      </c>
      <c r="Z41" s="1774"/>
      <c r="AA41" s="1774"/>
      <c r="AB41" s="929"/>
      <c r="AC41" s="541"/>
      <c r="AD41" s="79"/>
      <c r="AE41" s="83"/>
      <c r="AF41" s="83"/>
      <c r="AG41" s="78"/>
      <c r="AH41" s="80"/>
      <c r="AI41" s="82"/>
      <c r="AJ41" s="87"/>
      <c r="AK41" s="82"/>
      <c r="AL41" s="82"/>
      <c r="AM41" s="82"/>
      <c r="AN41" s="82"/>
      <c r="AO41" s="2227"/>
      <c r="AP41" s="2230">
        <v>1</v>
      </c>
      <c r="AQ41" s="2230">
        <v>0.3333333333333333</v>
      </c>
    </row>
    <row r="42" spans="1:43" s="31" customFormat="1" ht="24" customHeight="1" thickBot="1">
      <c r="A42" s="2401" t="s">
        <v>92</v>
      </c>
      <c r="B42" s="2402"/>
      <c r="C42" s="2402"/>
      <c r="D42" s="1893"/>
      <c r="E42" s="1893"/>
      <c r="F42" s="1893"/>
      <c r="G42" s="1893"/>
      <c r="H42" s="1893"/>
      <c r="I42" s="1972">
        <f>SUM(I35:I41)</f>
        <v>1</v>
      </c>
      <c r="J42" s="1893"/>
      <c r="K42" s="1893"/>
      <c r="L42" s="1893"/>
      <c r="M42" s="1893"/>
      <c r="N42" s="1893"/>
      <c r="O42" s="1893"/>
      <c r="P42" s="1893"/>
      <c r="Q42" s="1893"/>
      <c r="R42" s="1893"/>
      <c r="S42" s="1893"/>
      <c r="T42" s="1893"/>
      <c r="U42" s="1893"/>
      <c r="V42" s="1893"/>
      <c r="W42" s="1893"/>
      <c r="X42" s="1893"/>
      <c r="Y42" s="1973">
        <f>SUM(Y35:Y41)</f>
        <v>24</v>
      </c>
      <c r="Z42" s="1974">
        <f>SUM(Z35:Z41)</f>
        <v>0</v>
      </c>
      <c r="AA42" s="1974"/>
      <c r="AB42" s="575"/>
      <c r="AC42" s="575"/>
      <c r="AD42" s="575"/>
      <c r="AE42" s="575"/>
      <c r="AF42" s="575"/>
      <c r="AG42" s="575"/>
      <c r="AH42" s="575"/>
      <c r="AI42" s="575"/>
      <c r="AJ42" s="575"/>
      <c r="AK42" s="575"/>
      <c r="AL42" s="575"/>
      <c r="AM42" s="575"/>
      <c r="AN42" s="575"/>
      <c r="AO42" s="575"/>
      <c r="AP42" s="2233">
        <f>AVERAGE(AP35:AP41)</f>
        <v>1</v>
      </c>
      <c r="AQ42" s="2237"/>
    </row>
    <row r="43" spans="1:43" s="44" customFormat="1" ht="88.5" customHeight="1" thickBot="1">
      <c r="A43" s="1296">
        <v>4</v>
      </c>
      <c r="B43" s="1296" t="s">
        <v>112</v>
      </c>
      <c r="C43" s="1295" t="s">
        <v>113</v>
      </c>
      <c r="D43" s="1746" t="s">
        <v>1726</v>
      </c>
      <c r="E43" s="378" t="s">
        <v>1725</v>
      </c>
      <c r="F43" s="697">
        <v>2</v>
      </c>
      <c r="G43" s="225" t="s">
        <v>1732</v>
      </c>
      <c r="H43" s="378" t="s">
        <v>216</v>
      </c>
      <c r="I43" s="704">
        <v>1</v>
      </c>
      <c r="J43" s="1747" t="s">
        <v>1723</v>
      </c>
      <c r="K43" s="1748">
        <v>42736</v>
      </c>
      <c r="L43" s="1748">
        <v>43100</v>
      </c>
      <c r="M43" s="1503"/>
      <c r="N43" s="1503"/>
      <c r="O43" s="1503">
        <v>2</v>
      </c>
      <c r="P43" s="1503"/>
      <c r="Q43" s="1503"/>
      <c r="R43" s="1503"/>
      <c r="S43" s="1503"/>
      <c r="T43" s="1503"/>
      <c r="U43" s="1503"/>
      <c r="V43" s="1503"/>
      <c r="W43" s="1503"/>
      <c r="X43" s="1503"/>
      <c r="Y43" s="703">
        <f>SUM(M43:W43)</f>
        <v>2</v>
      </c>
      <c r="Z43" s="1774"/>
      <c r="AA43" s="1774"/>
      <c r="AB43" s="910"/>
      <c r="AC43" s="541"/>
      <c r="AD43" s="87"/>
      <c r="AE43" s="83"/>
      <c r="AF43" s="83"/>
      <c r="AG43" s="78"/>
      <c r="AH43" s="80"/>
      <c r="AI43" s="82"/>
      <c r="AJ43" s="87"/>
      <c r="AK43" s="82"/>
      <c r="AL43" s="82"/>
      <c r="AM43" s="82"/>
      <c r="AN43" s="82"/>
      <c r="AO43" s="2227"/>
      <c r="AP43" s="2230">
        <v>1</v>
      </c>
      <c r="AQ43" s="2230">
        <v>0.3333333333333333</v>
      </c>
    </row>
    <row r="44" spans="1:43" s="31" customFormat="1" ht="24" customHeight="1" thickBot="1">
      <c r="A44" s="2401" t="s">
        <v>92</v>
      </c>
      <c r="B44" s="2402"/>
      <c r="C44" s="2402"/>
      <c r="D44" s="1893"/>
      <c r="E44" s="1893"/>
      <c r="F44" s="1893"/>
      <c r="G44" s="1893"/>
      <c r="H44" s="1893"/>
      <c r="I44" s="1975"/>
      <c r="J44" s="1893"/>
      <c r="K44" s="1893"/>
      <c r="L44" s="1893"/>
      <c r="M44" s="1893"/>
      <c r="N44" s="1893"/>
      <c r="O44" s="1893"/>
      <c r="P44" s="1893"/>
      <c r="Q44" s="1893"/>
      <c r="R44" s="1893"/>
      <c r="S44" s="1893"/>
      <c r="T44" s="1893"/>
      <c r="U44" s="1893"/>
      <c r="V44" s="1893"/>
      <c r="W44" s="1893"/>
      <c r="X44" s="1893"/>
      <c r="Y44" s="1973">
        <f>SUM(Y43)</f>
        <v>2</v>
      </c>
      <c r="Z44" s="1976">
        <f>SUM(Z43)</f>
        <v>0</v>
      </c>
      <c r="AA44" s="1976"/>
      <c r="AB44" s="575"/>
      <c r="AC44" s="575"/>
      <c r="AD44" s="575"/>
      <c r="AE44" s="575"/>
      <c r="AF44" s="575"/>
      <c r="AG44" s="575"/>
      <c r="AH44" s="575"/>
      <c r="AI44" s="575"/>
      <c r="AJ44" s="575"/>
      <c r="AK44" s="575"/>
      <c r="AL44" s="575"/>
      <c r="AM44" s="575"/>
      <c r="AN44" s="575"/>
      <c r="AO44" s="575"/>
      <c r="AP44" s="2233">
        <f>AVERAGE(AP43)</f>
        <v>1</v>
      </c>
      <c r="AQ44" s="2237"/>
    </row>
    <row r="45" spans="1:43" s="44" customFormat="1" ht="75.75" customHeight="1">
      <c r="A45" s="2473">
        <v>5</v>
      </c>
      <c r="B45" s="2473" t="s">
        <v>244</v>
      </c>
      <c r="C45" s="2487" t="s">
        <v>245</v>
      </c>
      <c r="D45" s="727" t="s">
        <v>246</v>
      </c>
      <c r="E45" s="378" t="s">
        <v>185</v>
      </c>
      <c r="F45" s="225">
        <v>1</v>
      </c>
      <c r="G45" s="225" t="s">
        <v>247</v>
      </c>
      <c r="H45" s="378" t="s">
        <v>248</v>
      </c>
      <c r="I45" s="757">
        <v>0.2</v>
      </c>
      <c r="J45" s="378" t="s">
        <v>249</v>
      </c>
      <c r="K45" s="650">
        <v>42736</v>
      </c>
      <c r="L45" s="650" t="s">
        <v>239</v>
      </c>
      <c r="M45" s="721">
        <v>1</v>
      </c>
      <c r="N45" s="721">
        <v>1</v>
      </c>
      <c r="O45" s="721">
        <v>1</v>
      </c>
      <c r="P45" s="721">
        <v>1</v>
      </c>
      <c r="Q45" s="721">
        <v>1</v>
      </c>
      <c r="R45" s="721">
        <v>1</v>
      </c>
      <c r="S45" s="721">
        <v>1</v>
      </c>
      <c r="T45" s="721">
        <v>1</v>
      </c>
      <c r="U45" s="721">
        <v>1</v>
      </c>
      <c r="V45" s="721">
        <v>1</v>
      </c>
      <c r="W45" s="721">
        <v>1</v>
      </c>
      <c r="X45" s="721">
        <v>1</v>
      </c>
      <c r="Y45" s="722">
        <v>1</v>
      </c>
      <c r="Z45" s="1774"/>
      <c r="AA45" s="1774"/>
      <c r="AB45" s="929"/>
      <c r="AC45" s="541"/>
      <c r="AD45" s="79"/>
      <c r="AE45" s="83"/>
      <c r="AF45" s="83"/>
      <c r="AG45" s="78"/>
      <c r="AH45" s="80"/>
      <c r="AI45" s="82"/>
      <c r="AJ45" s="87"/>
      <c r="AK45" s="82"/>
      <c r="AL45" s="82"/>
      <c r="AM45" s="82"/>
      <c r="AN45" s="82"/>
      <c r="AO45" s="2227"/>
      <c r="AP45" s="2230">
        <v>1</v>
      </c>
      <c r="AQ45" s="2230">
        <v>0.3333333333333333</v>
      </c>
    </row>
    <row r="46" spans="1:43" s="44" customFormat="1" ht="51.75" thickBot="1">
      <c r="A46" s="2474"/>
      <c r="B46" s="2474"/>
      <c r="C46" s="2489"/>
      <c r="D46" s="727" t="s">
        <v>250</v>
      </c>
      <c r="E46" s="378" t="s">
        <v>185</v>
      </c>
      <c r="F46" s="225">
        <v>1</v>
      </c>
      <c r="G46" s="225" t="s">
        <v>251</v>
      </c>
      <c r="H46" s="378" t="s">
        <v>248</v>
      </c>
      <c r="I46" s="757">
        <v>0.2</v>
      </c>
      <c r="J46" s="378" t="s">
        <v>252</v>
      </c>
      <c r="K46" s="650">
        <v>42736</v>
      </c>
      <c r="L46" s="650">
        <v>42947</v>
      </c>
      <c r="M46" s="721">
        <v>1</v>
      </c>
      <c r="N46" s="721">
        <v>1</v>
      </c>
      <c r="O46" s="721">
        <v>1</v>
      </c>
      <c r="P46" s="721">
        <v>1</v>
      </c>
      <c r="Q46" s="721">
        <v>1</v>
      </c>
      <c r="R46" s="721">
        <v>1</v>
      </c>
      <c r="S46" s="721">
        <v>1</v>
      </c>
      <c r="T46" s="721">
        <v>1</v>
      </c>
      <c r="U46" s="721">
        <v>1</v>
      </c>
      <c r="V46" s="721">
        <v>1</v>
      </c>
      <c r="W46" s="721">
        <v>1</v>
      </c>
      <c r="X46" s="721">
        <v>1</v>
      </c>
      <c r="Y46" s="722">
        <v>1</v>
      </c>
      <c r="Z46" s="1774"/>
      <c r="AA46" s="1774"/>
      <c r="AB46" s="929"/>
      <c r="AC46" s="541"/>
      <c r="AD46" s="79"/>
      <c r="AE46" s="83"/>
      <c r="AF46" s="83"/>
      <c r="AG46" s="78"/>
      <c r="AH46" s="80"/>
      <c r="AI46" s="82"/>
      <c r="AJ46" s="87"/>
      <c r="AK46" s="82"/>
      <c r="AL46" s="82"/>
      <c r="AM46" s="82"/>
      <c r="AN46" s="82"/>
      <c r="AO46" s="2227"/>
      <c r="AP46" s="2230">
        <v>1</v>
      </c>
      <c r="AQ46" s="2230">
        <v>0.16833333333333333</v>
      </c>
    </row>
    <row r="47" spans="1:43" s="44" customFormat="1" ht="70.5" customHeight="1">
      <c r="A47" s="2474"/>
      <c r="B47" s="2474"/>
      <c r="C47" s="2487" t="s">
        <v>253</v>
      </c>
      <c r="D47" s="765" t="s">
        <v>254</v>
      </c>
      <c r="E47" s="353" t="s">
        <v>185</v>
      </c>
      <c r="F47" s="375">
        <v>6</v>
      </c>
      <c r="G47" s="353" t="s">
        <v>255</v>
      </c>
      <c r="H47" s="353" t="s">
        <v>216</v>
      </c>
      <c r="I47" s="757">
        <v>0.2</v>
      </c>
      <c r="J47" s="378" t="s">
        <v>256</v>
      </c>
      <c r="K47" s="650">
        <v>42736</v>
      </c>
      <c r="L47" s="650">
        <v>43100</v>
      </c>
      <c r="M47" s="664"/>
      <c r="N47" s="664">
        <v>1</v>
      </c>
      <c r="O47" s="664"/>
      <c r="P47" s="664">
        <v>1</v>
      </c>
      <c r="Q47" s="664"/>
      <c r="R47" s="664">
        <v>1</v>
      </c>
      <c r="S47" s="664"/>
      <c r="T47" s="664">
        <v>1</v>
      </c>
      <c r="U47" s="1970"/>
      <c r="V47" s="1970">
        <v>1</v>
      </c>
      <c r="W47" s="1970"/>
      <c r="X47" s="1970">
        <v>1</v>
      </c>
      <c r="Y47" s="1977">
        <v>6</v>
      </c>
      <c r="Z47" s="1774"/>
      <c r="AA47" s="1774"/>
      <c r="AB47" s="929"/>
      <c r="AC47" s="541"/>
      <c r="AD47" s="79"/>
      <c r="AE47" s="83"/>
      <c r="AF47" s="83"/>
      <c r="AG47" s="78"/>
      <c r="AH47" s="80"/>
      <c r="AI47" s="82"/>
      <c r="AJ47" s="87"/>
      <c r="AK47" s="82"/>
      <c r="AL47" s="82"/>
      <c r="AM47" s="82"/>
      <c r="AN47" s="82"/>
      <c r="AO47" s="2227"/>
      <c r="AP47" s="2230">
        <v>1</v>
      </c>
      <c r="AQ47" s="2230">
        <v>0.3333333333333333</v>
      </c>
    </row>
    <row r="48" spans="1:43" s="44" customFormat="1" ht="65.25" customHeight="1">
      <c r="A48" s="2474"/>
      <c r="B48" s="2474"/>
      <c r="C48" s="2488"/>
      <c r="D48" s="769" t="s">
        <v>257</v>
      </c>
      <c r="E48" s="353" t="s">
        <v>185</v>
      </c>
      <c r="F48" s="375">
        <v>12</v>
      </c>
      <c r="G48" s="375" t="s">
        <v>258</v>
      </c>
      <c r="H48" s="353" t="s">
        <v>216</v>
      </c>
      <c r="I48" s="757">
        <v>0.2</v>
      </c>
      <c r="J48" s="378" t="s">
        <v>259</v>
      </c>
      <c r="K48" s="650">
        <v>42736</v>
      </c>
      <c r="L48" s="650">
        <v>43100</v>
      </c>
      <c r="M48" s="642">
        <v>1</v>
      </c>
      <c r="N48" s="642">
        <v>1</v>
      </c>
      <c r="O48" s="642">
        <v>1</v>
      </c>
      <c r="P48" s="642">
        <v>1</v>
      </c>
      <c r="Q48" s="642">
        <v>1</v>
      </c>
      <c r="R48" s="642">
        <v>1</v>
      </c>
      <c r="S48" s="642">
        <v>1</v>
      </c>
      <c r="T48" s="642">
        <v>1</v>
      </c>
      <c r="U48" s="1834">
        <v>1</v>
      </c>
      <c r="V48" s="1834">
        <v>1</v>
      </c>
      <c r="W48" s="1834">
        <v>1</v>
      </c>
      <c r="X48" s="1834">
        <v>1</v>
      </c>
      <c r="Y48" s="722">
        <v>1</v>
      </c>
      <c r="Z48" s="1774"/>
      <c r="AA48" s="854"/>
      <c r="AB48" s="929"/>
      <c r="AC48" s="541"/>
      <c r="AD48" s="79"/>
      <c r="AE48" s="83"/>
      <c r="AF48" s="83"/>
      <c r="AG48" s="78"/>
      <c r="AH48" s="80"/>
      <c r="AI48" s="82"/>
      <c r="AJ48" s="87"/>
      <c r="AK48" s="82"/>
      <c r="AL48" s="82"/>
      <c r="AM48" s="82"/>
      <c r="AN48" s="82"/>
      <c r="AO48" s="2227"/>
      <c r="AP48" s="2230">
        <v>1</v>
      </c>
      <c r="AQ48" s="2230">
        <v>0.3333333333333333</v>
      </c>
    </row>
    <row r="49" spans="1:43" s="44" customFormat="1" ht="42.75" customHeight="1" thickBot="1">
      <c r="A49" s="2475"/>
      <c r="B49" s="2475"/>
      <c r="C49" s="2489"/>
      <c r="D49" s="1746" t="s">
        <v>1722</v>
      </c>
      <c r="E49" s="1749" t="s">
        <v>799</v>
      </c>
      <c r="F49" s="697">
        <v>6</v>
      </c>
      <c r="G49" s="1750" t="s">
        <v>1733</v>
      </c>
      <c r="H49" s="353" t="s">
        <v>216</v>
      </c>
      <c r="I49" s="700">
        <v>0.16666666666666666</v>
      </c>
      <c r="J49" s="1751" t="s">
        <v>313</v>
      </c>
      <c r="K49" s="1748">
        <v>42736</v>
      </c>
      <c r="L49" s="1748">
        <v>43100</v>
      </c>
      <c r="M49" s="1503"/>
      <c r="N49" s="1503"/>
      <c r="O49" s="1503">
        <v>2</v>
      </c>
      <c r="P49" s="1503"/>
      <c r="Q49" s="1503"/>
      <c r="R49" s="1503"/>
      <c r="S49" s="1503">
        <v>2</v>
      </c>
      <c r="T49" s="1503"/>
      <c r="U49" s="1503"/>
      <c r="V49" s="1503"/>
      <c r="W49" s="1503"/>
      <c r="X49" s="1503">
        <v>2</v>
      </c>
      <c r="Y49" s="703">
        <f>SUM(M49:X49)</f>
        <v>6</v>
      </c>
      <c r="Z49" s="1774"/>
      <c r="AA49" s="1774"/>
      <c r="AB49" s="910"/>
      <c r="AC49" s="541"/>
      <c r="AD49" s="87"/>
      <c r="AE49" s="83"/>
      <c r="AF49" s="83"/>
      <c r="AG49" s="78"/>
      <c r="AH49" s="80"/>
      <c r="AI49" s="82"/>
      <c r="AJ49" s="87"/>
      <c r="AK49" s="82"/>
      <c r="AL49" s="82"/>
      <c r="AM49" s="82"/>
      <c r="AN49" s="82"/>
      <c r="AO49" s="2227"/>
      <c r="AP49" s="2230">
        <v>1</v>
      </c>
      <c r="AQ49" s="2230">
        <v>0.3333333333333333</v>
      </c>
    </row>
    <row r="50" spans="1:43" s="31" customFormat="1" ht="24" customHeight="1" thickBot="1">
      <c r="A50" s="2401" t="s">
        <v>92</v>
      </c>
      <c r="B50" s="2402"/>
      <c r="C50" s="2402"/>
      <c r="D50" s="1284"/>
      <c r="E50" s="1284"/>
      <c r="F50" s="1284"/>
      <c r="G50" s="1284"/>
      <c r="H50" s="1284"/>
      <c r="I50" s="1286">
        <f>SUM(I45:I49)</f>
        <v>0.9666666666666667</v>
      </c>
      <c r="J50" s="1284"/>
      <c r="K50" s="1284"/>
      <c r="L50" s="1284"/>
      <c r="M50" s="1284"/>
      <c r="N50" s="1284"/>
      <c r="O50" s="1284"/>
      <c r="P50" s="1284"/>
      <c r="Q50" s="1284"/>
      <c r="R50" s="1284"/>
      <c r="S50" s="1284"/>
      <c r="T50" s="1284"/>
      <c r="U50" s="1284"/>
      <c r="V50" s="1284"/>
      <c r="W50" s="1284"/>
      <c r="X50" s="1284"/>
      <c r="Y50" s="1287">
        <f>SUM(Y45:Y49)</f>
        <v>15</v>
      </c>
      <c r="Z50" s="1297">
        <f>SUM(Z45:Z49)</f>
        <v>0</v>
      </c>
      <c r="AA50" s="1297">
        <v>0</v>
      </c>
      <c r="AB50" s="1289"/>
      <c r="AC50" s="541"/>
      <c r="AD50" s="79"/>
      <c r="AE50" s="83"/>
      <c r="AF50" s="83"/>
      <c r="AG50" s="78"/>
      <c r="AH50" s="80"/>
      <c r="AI50" s="82"/>
      <c r="AJ50" s="87"/>
      <c r="AK50" s="82"/>
      <c r="AL50" s="82"/>
      <c r="AM50" s="82"/>
      <c r="AN50" s="82"/>
      <c r="AO50" s="123"/>
      <c r="AP50" s="2229">
        <v>1</v>
      </c>
      <c r="AQ50" s="2229"/>
    </row>
    <row r="51" spans="1:43" s="31" customFormat="1" ht="24" customHeight="1" thickBot="1">
      <c r="A51" s="2485" t="s">
        <v>102</v>
      </c>
      <c r="B51" s="2486"/>
      <c r="C51" s="2486"/>
      <c r="D51" s="1096"/>
      <c r="E51" s="1177"/>
      <c r="F51" s="1096"/>
      <c r="G51" s="1096"/>
      <c r="H51" s="1096"/>
      <c r="I51" s="1298"/>
      <c r="J51" s="1096"/>
      <c r="K51" s="1096"/>
      <c r="L51" s="1096"/>
      <c r="M51" s="1096"/>
      <c r="N51" s="1096"/>
      <c r="O51" s="1096"/>
      <c r="P51" s="1096"/>
      <c r="Q51" s="1096"/>
      <c r="R51" s="1096"/>
      <c r="S51" s="1096"/>
      <c r="T51" s="1096"/>
      <c r="U51" s="1096"/>
      <c r="V51" s="1096"/>
      <c r="W51" s="1096"/>
      <c r="X51" s="1096"/>
      <c r="Y51" s="1299"/>
      <c r="Z51" s="1300">
        <f>Z50+Z44+Z42+Z34</f>
        <v>0</v>
      </c>
      <c r="AA51" s="1300">
        <v>0</v>
      </c>
      <c r="AB51" s="1301"/>
      <c r="AC51" s="541"/>
      <c r="AD51" s="79"/>
      <c r="AE51" s="83"/>
      <c r="AF51" s="83"/>
      <c r="AG51" s="78"/>
      <c r="AH51" s="80"/>
      <c r="AI51" s="82"/>
      <c r="AJ51" s="87"/>
      <c r="AK51" s="82"/>
      <c r="AL51" s="82"/>
      <c r="AM51" s="82"/>
      <c r="AN51" s="82"/>
      <c r="AO51" s="123"/>
      <c r="AP51" s="2234">
        <f>AVERAGE(AP50,AP44,AP42,AP34)</f>
        <v>1</v>
      </c>
      <c r="AQ51" s="2234"/>
    </row>
    <row r="52" spans="1:43" s="22" customFormat="1" ht="24" customHeight="1" thickBot="1">
      <c r="A52" s="2346" t="s">
        <v>316</v>
      </c>
      <c r="B52" s="2347"/>
      <c r="C52" s="2347"/>
      <c r="D52" s="1302"/>
      <c r="E52" s="1302"/>
      <c r="F52" s="1303"/>
      <c r="G52" s="1302"/>
      <c r="H52" s="1302"/>
      <c r="I52" s="1304"/>
      <c r="J52" s="1302"/>
      <c r="K52" s="1305"/>
      <c r="L52" s="1305"/>
      <c r="M52" s="1302"/>
      <c r="N52" s="1302"/>
      <c r="O52" s="1302"/>
      <c r="P52" s="1302"/>
      <c r="Q52" s="1302"/>
      <c r="R52" s="1302"/>
      <c r="S52" s="1302"/>
      <c r="T52" s="1302"/>
      <c r="U52" s="1302"/>
      <c r="V52" s="1302"/>
      <c r="W52" s="1302"/>
      <c r="X52" s="1302"/>
      <c r="Y52" s="1306">
        <f>Y21+Y34+Y42+Y44+Y50</f>
        <v>155</v>
      </c>
      <c r="Z52" s="1307">
        <f>Z51+Z22</f>
        <v>145774794</v>
      </c>
      <c r="AA52" s="1307">
        <f>+AA20</f>
        <v>145774794</v>
      </c>
      <c r="AB52" s="1308"/>
      <c r="AC52" s="1308"/>
      <c r="AD52" s="1308"/>
      <c r="AE52" s="1308"/>
      <c r="AF52" s="1308"/>
      <c r="AG52" s="1308"/>
      <c r="AH52" s="1308"/>
      <c r="AI52" s="1308"/>
      <c r="AJ52" s="1308"/>
      <c r="AK52" s="1308"/>
      <c r="AL52" s="1308"/>
      <c r="AM52" s="1308"/>
      <c r="AN52" s="1308"/>
      <c r="AO52" s="1308"/>
      <c r="AP52" s="2236">
        <f>AVERAGE(AP51,AP22)</f>
        <v>1</v>
      </c>
      <c r="AQ52" s="2236">
        <v>0.35</v>
      </c>
    </row>
    <row r="54" spans="2:25" ht="12.75">
      <c r="B54" s="177"/>
      <c r="Y54" s="177"/>
    </row>
    <row r="55" spans="2:25" ht="12.75">
      <c r="B55" s="177"/>
      <c r="Y55" s="177"/>
    </row>
    <row r="56" spans="2:25" ht="12.75">
      <c r="B56" s="177"/>
      <c r="Y56" s="177"/>
    </row>
  </sheetData>
  <sheetProtection/>
  <mergeCells count="44">
    <mergeCell ref="A42:C42"/>
    <mergeCell ref="A52:C52"/>
    <mergeCell ref="A45:A49"/>
    <mergeCell ref="B45:B49"/>
    <mergeCell ref="C45:C46"/>
    <mergeCell ref="C47:C49"/>
    <mergeCell ref="A50:C50"/>
    <mergeCell ref="A51:C51"/>
    <mergeCell ref="C27:C29"/>
    <mergeCell ref="C30:C33"/>
    <mergeCell ref="A34:C34"/>
    <mergeCell ref="A35:A41"/>
    <mergeCell ref="B35:B41"/>
    <mergeCell ref="C35:C39"/>
    <mergeCell ref="E13:AB13"/>
    <mergeCell ref="AC13:AO13"/>
    <mergeCell ref="A16:A20"/>
    <mergeCell ref="A44:C44"/>
    <mergeCell ref="A21:C21"/>
    <mergeCell ref="A22:C22"/>
    <mergeCell ref="A23:AB23"/>
    <mergeCell ref="A24:C24"/>
    <mergeCell ref="A27:A33"/>
    <mergeCell ref="B27:B33"/>
    <mergeCell ref="D3:Y4"/>
    <mergeCell ref="B16:B20"/>
    <mergeCell ref="C16:C20"/>
    <mergeCell ref="AK16:AK17"/>
    <mergeCell ref="A8:AB8"/>
    <mergeCell ref="A9:AB9"/>
    <mergeCell ref="A11:C11"/>
    <mergeCell ref="E11:AB11"/>
    <mergeCell ref="AC11:AO11"/>
    <mergeCell ref="A13:C13"/>
    <mergeCell ref="A5:AB5"/>
    <mergeCell ref="AC5:AO9"/>
    <mergeCell ref="A6:AB6"/>
    <mergeCell ref="A7:AB7"/>
    <mergeCell ref="A1:C4"/>
    <mergeCell ref="AK1:AM4"/>
    <mergeCell ref="AN1:AO4"/>
    <mergeCell ref="AB1:AB4"/>
    <mergeCell ref="AA1:AA4"/>
    <mergeCell ref="D1:Y2"/>
  </mergeCells>
  <printOptions/>
  <pageMargins left="0.7" right="0.7" top="0.75" bottom="0.75" header="0.3" footer="0.3"/>
  <pageSetup horizontalDpi="600" verticalDpi="600" orientation="landscape" scale="35" r:id="rId2"/>
  <colBreaks count="1" manualBreakCount="1">
    <brk id="41" min="1" max="5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Stephany Salgado</dc:creator>
  <cp:keywords/>
  <dc:description/>
  <cp:lastModifiedBy>Stephany Salgado</cp:lastModifiedBy>
  <cp:lastPrinted>2017-01-23T23:07:52Z</cp:lastPrinted>
  <dcterms:created xsi:type="dcterms:W3CDTF">2015-02-11T14:08:11Z</dcterms:created>
  <dcterms:modified xsi:type="dcterms:W3CDTF">2017-07-14T20:17:36Z</dcterms:modified>
  <cp:category/>
  <cp:version/>
  <cp:contentType/>
  <cp:contentStatus/>
</cp:coreProperties>
</file>